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4/4T2024/1. CELSIA S.A/"/>
    </mc:Choice>
  </mc:AlternateContent>
  <xr:revisionPtr revIDLastSave="2" documentId="8_{AC705716-E676-438A-B3E4-CF45C321D864}" xr6:coauthVersionLast="47" xr6:coauthVersionMax="47" xr10:uidLastSave="{6295E40A-79DE-4DD9-936B-75F84A8ACAB6}"/>
  <bookViews>
    <workbookView xWindow="-120" yWindow="-16320" windowWidth="29040" windowHeight="15840" xr2:uid="{C5602D42-C6FC-47E8-ACC5-9231396EF802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[1]EXTRA!$B$12:$B$31</definedName>
    <definedName name="__123Graph_ACAPTACIO" hidden="1">[2]COMPENSACIONES!#REF!</definedName>
    <definedName name="__123Graph_ACAPTUEN" hidden="1">[2]COMPENSACIONES!#REF!</definedName>
    <definedName name="__123Graph_B" hidden="1">[1]EXTRA!$C$12:$C$31</definedName>
    <definedName name="__123Graph_BCAPTUEN" hidden="1">[2]COMPENSACIONES!#REF!</definedName>
    <definedName name="__123Graph_C" hidden="1">[1]EXTRA!$D$12:$D$31</definedName>
    <definedName name="__123Graph_CCAPTUEN" hidden="1">[2]COMPENSACIONES!#REF!</definedName>
    <definedName name="__123Graph_D" hidden="1">[1]EXTRA!$E$12:$E$31</definedName>
    <definedName name="__123Graph_DCAPTUEN" hidden="1">[2]COMPENSACIONES!#REF!</definedName>
    <definedName name="__123Graph_E" hidden="1">[1]EXTRA!$F$12:$F$31</definedName>
    <definedName name="__123Graph_F" hidden="1">[1]EXTRA!$G$12:$G$31</definedName>
    <definedName name="__123Graph_X" hidden="1">'[1]Sdo.Empres.Grupo.'!$A$6:$A$58</definedName>
    <definedName name="__123Graph_XCAPTACIO" hidden="1">[2]COMPENSACIONES!#REF!</definedName>
    <definedName name="__123Graph_XCAPTUEN" hidden="1">[2]COMPENSACIONES!#REF!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[3]Hoja1!#REF!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0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[4]INVERGPO!$AF$24:$AF$103</definedName>
    <definedName name="_Key2" hidden="1">[4]INVERGPO!$AF$7:$AF$11</definedName>
    <definedName name="_Key54" hidden="1">[4]INVERGPO!$AF$24:$AF$103</definedName>
    <definedName name="_Key55" hidden="1">[4]INVERGPO!$AF$7:$AF$11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[4]INVERGPO!$B$24:$AF$103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[5]BOGOTA!#REF!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[4]INVERGPO!$B$24:$AF$103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'[6]ACCION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[7]Links!A1</definedName>
    <definedName name="AS2ReportLS" hidden="1">1</definedName>
    <definedName name="AS2StaticLS" hidden="1">[7]Lead!A1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'[6]ACCION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[8]Hoja1!#REF!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[7]PPC1!$F:$F</definedName>
    <definedName name="XREF_COLUMN_2" hidden="1">[7]Lead!$L:$L</definedName>
    <definedName name="XREF_COLUMN_3" hidden="1">[7]PPC2!$F:$F</definedName>
    <definedName name="XREF_COLUMN_4" hidden="1">[7]Lead!$Q:$Q</definedName>
    <definedName name="XRefActiveRow" hidden="1">[7]XREF!$A$6</definedName>
    <definedName name="XRefColumnsCount" hidden="1">4</definedName>
    <definedName name="XRefCopy1" hidden="1">[7]PPC1!$E$27983</definedName>
    <definedName name="XRefCopy1Row" hidden="1">[7]XREF!$2:$2</definedName>
    <definedName name="XRefCopy2" hidden="1">[7]Lead!$P$39</definedName>
    <definedName name="XRefCopy3" hidden="1">[7]PPC2!$E$56</definedName>
    <definedName name="XRefCopy3Row" hidden="1">[7]XREF!$4:$4</definedName>
    <definedName name="XRefCopyRangeCount" hidden="1">3</definedName>
    <definedName name="XRefPaste1" hidden="1">[7]Lead!$K$16</definedName>
    <definedName name="XRefPaste1Row" hidden="1">[7]XREF!$3:$3</definedName>
    <definedName name="XRefPaste2" hidden="1">[7]Lead!$P$39</definedName>
    <definedName name="XRefPaste2Row" hidden="1">[7]XREF!$5:$5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50" i="1" s="1"/>
  <c r="AD50" i="1" s="1"/>
  <c r="AK45" i="1"/>
  <c r="AJ45" i="1"/>
  <c r="AI45" i="1"/>
  <c r="AH45" i="1"/>
  <c r="AG45" i="1"/>
  <c r="AF45" i="1"/>
  <c r="AE45" i="1"/>
  <c r="AD45" i="1"/>
  <c r="AC45" i="1"/>
  <c r="AA45" i="1"/>
  <c r="Z45" i="1"/>
  <c r="Y45" i="1"/>
  <c r="X45" i="1"/>
  <c r="W45" i="1"/>
  <c r="V45" i="1"/>
  <c r="U45" i="1"/>
  <c r="T45" i="1"/>
  <c r="S45" i="1"/>
  <c r="R45" i="1"/>
  <c r="Q45" i="1"/>
  <c r="L45" i="1"/>
  <c r="K45" i="1"/>
  <c r="J45" i="1"/>
  <c r="I45" i="1"/>
  <c r="H45" i="1"/>
  <c r="G45" i="1"/>
  <c r="F45" i="1"/>
  <c r="E45" i="1"/>
  <c r="AC42" i="1"/>
  <c r="AC41" i="1"/>
  <c r="AC40" i="1"/>
  <c r="AC39" i="1"/>
  <c r="AC38" i="1"/>
  <c r="AC37" i="1"/>
  <c r="AD36" i="1"/>
  <c r="AD35" i="1"/>
  <c r="AC35" i="1"/>
  <c r="I35" i="1"/>
  <c r="AC34" i="1"/>
  <c r="AC33" i="1"/>
  <c r="AK31" i="1"/>
  <c r="AJ31" i="1"/>
  <c r="AI31" i="1"/>
  <c r="AH31" i="1"/>
  <c r="AG31" i="1"/>
  <c r="AF31" i="1"/>
  <c r="AE31" i="1"/>
  <c r="AD31" i="1"/>
  <c r="AC31" i="1"/>
  <c r="AA31" i="1"/>
  <c r="Z31" i="1"/>
  <c r="Y31" i="1"/>
  <c r="X31" i="1"/>
  <c r="W31" i="1"/>
  <c r="V31" i="1"/>
  <c r="U31" i="1"/>
  <c r="T31" i="1"/>
  <c r="S31" i="1"/>
  <c r="R31" i="1"/>
  <c r="Q31" i="1"/>
  <c r="L31" i="1"/>
  <c r="K31" i="1"/>
  <c r="J31" i="1"/>
  <c r="I31" i="1"/>
  <c r="H31" i="1"/>
  <c r="G31" i="1"/>
  <c r="F31" i="1"/>
  <c r="E31" i="1"/>
  <c r="AD29" i="1"/>
  <c r="AC29" i="1"/>
  <c r="AD28" i="1"/>
  <c r="AC28" i="1"/>
  <c r="AD27" i="1"/>
  <c r="AC27" i="1"/>
  <c r="AD26" i="1"/>
  <c r="AC26" i="1"/>
  <c r="AK23" i="1"/>
  <c r="AJ23" i="1"/>
  <c r="AI23" i="1"/>
  <c r="AC23" i="1"/>
  <c r="AC22" i="1"/>
  <c r="AK21" i="1"/>
  <c r="AJ21" i="1"/>
  <c r="AI21" i="1"/>
  <c r="AH21" i="1"/>
  <c r="AC21" i="1"/>
  <c r="AA21" i="1"/>
  <c r="W21" i="1"/>
  <c r="AH20" i="1"/>
  <c r="AC20" i="1"/>
  <c r="W20" i="1"/>
  <c r="P20" i="1"/>
  <c r="O20" i="1"/>
  <c r="AD19" i="1"/>
  <c r="E19" i="1"/>
  <c r="AC19" i="1" s="1"/>
  <c r="AD18" i="1"/>
  <c r="AD17" i="1"/>
  <c r="E17" i="1"/>
  <c r="AC17" i="1" s="1"/>
  <c r="AD16" i="1"/>
  <c r="E16" i="1"/>
  <c r="AC16" i="1" s="1"/>
  <c r="AD15" i="1"/>
  <c r="AC15" i="1"/>
  <c r="AD14" i="1"/>
  <c r="AC14" i="1"/>
  <c r="AD13" i="1"/>
  <c r="AC13" i="1"/>
  <c r="AD12" i="1"/>
  <c r="AC12" i="1"/>
  <c r="AD11" i="1"/>
  <c r="F11" i="1"/>
  <c r="E11" i="1"/>
  <c r="E18" i="1" s="1"/>
  <c r="AC18" i="1" s="1"/>
  <c r="AC10" i="1"/>
  <c r="P10" i="1"/>
  <c r="O10" i="1"/>
  <c r="AC9" i="1"/>
  <c r="P9" i="1"/>
  <c r="O9" i="1"/>
  <c r="AC8" i="1"/>
  <c r="P8" i="1"/>
  <c r="O8" i="1"/>
  <c r="AC7" i="1"/>
  <c r="P7" i="1"/>
  <c r="O7" i="1"/>
  <c r="AC6" i="1"/>
  <c r="P6" i="1"/>
  <c r="O6" i="1"/>
  <c r="AE5" i="1"/>
  <c r="AD5" i="1"/>
  <c r="AC5" i="1"/>
  <c r="AD49" i="1" l="1"/>
  <c r="AC11" i="1"/>
</calcChain>
</file>

<file path=xl/sharedStrings.xml><?xml version="1.0" encoding="utf-8"?>
<sst xmlns="http://schemas.openxmlformats.org/spreadsheetml/2006/main" count="512" uniqueCount="101">
  <si>
    <t>ESG</t>
  </si>
  <si>
    <t>Trimestres -&gt;</t>
  </si>
  <si>
    <t>Años -&gt;</t>
  </si>
  <si>
    <t>Indicadores consultados por el público inversionista</t>
  </si>
  <si>
    <t>Unidad</t>
  </si>
  <si>
    <t>4Q24</t>
  </si>
  <si>
    <t>3Q24</t>
  </si>
  <si>
    <t>2Q24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</si>
  <si>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</si>
  <si>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</si>
  <si>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</si>
  <si>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</si>
  <si>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</si>
  <si>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</si>
  <si>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</si>
  <si>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</si>
  <si>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</si>
  <si>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</si>
  <si>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</si>
  <si>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</si>
  <si>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</si>
  <si>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</si>
  <si>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</si>
  <si>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</si>
  <si>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</si>
  <si>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</si>
  <si>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</si>
  <si>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</si>
  <si>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</si>
  <si>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</si>
  <si>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</si>
  <si>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</si>
  <si>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</si>
  <si>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</si>
  <si>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</si>
  <si>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</si>
  <si>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</si>
  <si>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Capacidad instalada por tipo de fuente</t>
  </si>
  <si>
    <t>MW</t>
  </si>
  <si>
    <t>Solar fotovoltaica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</si>
  <si>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</si>
  <si>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</si>
  <si>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</si>
  <si>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</si>
  <si>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</si>
  <si>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</si>
  <si>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</si>
  <si>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</si>
  <si>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</si>
  <si>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</si>
  <si>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CSAT</t>
  </si>
  <si>
    <t xml:space="preserve">Med. Anual 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</si>
  <si>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</si>
  <si>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</si>
  <si>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</si>
  <si>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</si>
  <si>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</si>
  <si>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</si>
  <si>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</si>
  <si>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</si>
  <si>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</si>
  <si>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</si>
  <si>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</si>
  <si>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</si>
  <si>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</si>
  <si>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</si>
  <si>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</si>
  <si>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</si>
  <si>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</si>
  <si>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</si>
  <si>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</si>
  <si>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</si>
  <si>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</si>
  <si>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</si>
  <si>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</si>
  <si>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</si>
  <si>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</si>
  <si>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</si>
  <si>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</si>
  <si>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</si>
  <si>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</si>
  <si>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</si>
  <si>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</si>
  <si>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-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</si>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</sst>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5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8" fillId="3" borderId="2" xfId="1" quotePrefix="1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1" fontId="7" fillId="0" borderId="0" xfId="2" applyFont="1" applyBorder="1" applyAlignment="1">
      <alignment horizontal="center" vertical="center" wrapText="1"/>
    </xf>
    <xf numFmtId="41" fontId="7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4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4" borderId="0" xfId="3" applyNumberFormat="1" applyFont="1" applyFill="1" applyAlignment="1">
      <alignment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4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/>
    </xf>
    <xf numFmtId="165" fontId="4" fillId="4" borderId="0" xfId="1" applyNumberFormat="1" applyFont="1" applyFill="1" applyAlignment="1">
      <alignment horizontal="right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10" fontId="4" fillId="0" borderId="0" xfId="0" applyNumberFormat="1" applyFont="1" applyAlignment="1">
      <alignment horizontal="right" vertical="top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1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0" fontId="4" fillId="4" borderId="0" xfId="0" applyFont="1" applyFill="1" applyAlignment="1">
      <alignment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0" fillId="0" borderId="0" xfId="4" applyFont="1"/>
    <xf numFmtId="165" fontId="8" fillId="5" borderId="2" xfId="1" quotePrefix="1" applyNumberFormat="1" applyFont="1" applyFill="1" applyBorder="1" applyAlignment="1">
      <alignment horizontal="center" vertical="center"/>
    </xf>
    <xf numFmtId="166" fontId="4" fillId="4" borderId="0" xfId="3" applyNumberFormat="1" applyFont="1" applyFill="1" applyAlignment="1">
      <alignment horizontal="right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B5789A43-682E-4CD2-A891-9E64CB9251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29955"/>
          <a:ext cx="695325" cy="5216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  <sheetName val="Leyenda"/>
      <sheetName val="Datos Semanales"/>
      <sheetName val="Datos Mensuales"/>
      <sheetName val="BASE ACUM"/>
      <sheetName val="PTO original"/>
      <sheetName val="Intragrupo_MIN"/>
      <sheetName val="Datos_Semanales"/>
      <sheetName val="Datos_Mensuales"/>
      <sheetName val="BASE_ACUM"/>
      <sheetName val="PTO_original"/>
      <sheetName val="Intragrupo_MIN1"/>
      <sheetName val="Datos_Semanales1"/>
      <sheetName val="Datos_Mensuales1"/>
      <sheetName val="BASE_ACUM1"/>
      <sheetName val="PTO_original1"/>
      <sheetName val="IMPUESTO_(2)2"/>
      <sheetName val="CARTERA_2"/>
      <sheetName val="Moneda_Extr_2"/>
      <sheetName val="Sdo_Empres_Grupo_2"/>
      <sheetName val="Prov_Riesg_Gtos_2"/>
      <sheetName val="Dif_Cambio2"/>
      <sheetName val="Ant_y_Dif_2"/>
      <sheetName val="Intragrupo_MIN2"/>
      <sheetName val="Datos_Semanales2"/>
      <sheetName val="Datos_Mensuales2"/>
      <sheetName val="BASE_ACUM2"/>
      <sheetName val="PTO_original2"/>
      <sheetName val="IMPUESTO_(2)3"/>
      <sheetName val="CARTERA_3"/>
      <sheetName val="Moneda_Extr_3"/>
      <sheetName val="Sdo_Empres_Grupo_3"/>
      <sheetName val="Prov_Riesg_Gtos_3"/>
      <sheetName val="Dif_Cambio3"/>
      <sheetName val="Ant_y_Dif_3"/>
      <sheetName val="Intragrupo_MIN3"/>
      <sheetName val="Datos_Semanales3"/>
      <sheetName val="Datos_Mensuales3"/>
      <sheetName val="BASE_ACUM3"/>
      <sheetName val="PTO_original3"/>
      <sheetName val="IMPUESTO_(2)4"/>
      <sheetName val="CARTERA_4"/>
      <sheetName val="Moneda_Extr_4"/>
      <sheetName val="Sdo_Empres_Grupo_4"/>
      <sheetName val="Prov_Riesg_Gtos_4"/>
      <sheetName val="Dif_Cambio4"/>
      <sheetName val="Ant_y_Dif_4"/>
      <sheetName val="Intragrupo_MIN4"/>
      <sheetName val="Datos_Semanales4"/>
      <sheetName val="Datos_Mensuales4"/>
      <sheetName val="BASE_ACUM4"/>
      <sheetName val="PTO_original4"/>
      <sheetName val="gp"/>
      <sheetName val="JUNIO_MICOL_Pago"/>
      <sheetName val="Precios_(2)"/>
      <sheetName val="Precios_NE"/>
      <sheetName val="Toma_de_Relectura_Sin_Soporte_F"/>
      <sheetName val="Multiservicios_MI-MS"/>
      <sheetName val="Multiservicios_NS"/>
      <sheetName val="Ctos_del_Plan_2019"/>
      <sheetName val="Imputación_2019"/>
      <sheetName val="Lista_Cheque_facturacion"/>
      <sheetName val="Prom_Dia"/>
      <sheetName val="Act_x_OS"/>
      <sheetName val="Prefactura_Montaje_"/>
      <sheetName val="COP_10%_Equipos_EM_DAP"/>
      <sheetName val="USD_10%_Equipos_EM_DAP"/>
      <sheetName val="COP_20%_Scada_ING_DET"/>
      <sheetName val="USD_20%_Scada_ING_DET"/>
      <sheetName val="COP_5%_Equipos_EM_Inicio_Mont"/>
      <sheetName val="USD_5%_Equipos_EM_Inicio_Mont"/>
      <sheetName val="2019_10_Acta_8_EEM"/>
      <sheetName val="2019_10_Acta_1_EEM_Mon"/>
      <sheetName val="Ejecutado_(Monedas)"/>
      <sheetName val="2018_10_Acta_3"/>
      <sheetName val="2018_09_Acta_2"/>
      <sheetName val="2018_06_Acta_1"/>
      <sheetName val="Pre-factura_Sum"/>
      <sheetName val="Pre-factura_OC_y_Mon"/>
      <sheetName val="2019_11_Acta_08"/>
      <sheetName val="Acta_Parcial_No_13_(OC-MEM)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>
        <row r="6">
          <cell r="A6" t="str">
            <v xml:space="preserve"> AG. EN. HOSPITAL GERMANS TRIAS I PUJOL</v>
          </cell>
        </row>
      </sheetData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6">
          <cell r="A6" t="str">
            <v xml:space="preserve"> AG. EN. HOSPITAL GERMANS TRIAS I PUJOL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6">
          <cell r="A6" t="str">
            <v xml:space="preserve"> AG. EN. HOSPITAL GERMANS TRIAS I PUJOL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6">
          <cell r="A6" t="str">
            <v xml:space="preserve"> AG. EN. HOSPITAL GERMANS TRIAS I PUJOL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6">
          <cell r="A6">
            <v>0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6">
          <cell r="A6">
            <v>0</v>
          </cell>
        </row>
      </sheetData>
      <sheetData sheetId="1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  <sheetName val="centros planif"/>
      <sheetName val="Prior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BCD5-79FB-4720-AD35-B1F618C9C918}">
  <dimension ref="B1:AM68"/>
  <sheetViews>
    <sheetView showGridLines="0" tabSelected="1" zoomScaleNormal="100" workbookViewId="0">
      <pane xSplit="3" ySplit="3" topLeftCell="D31" activePane="bottomRight" state="frozen"/>
      <selection activeCell="B2" sqref="B2"/>
      <selection pane="topRight" activeCell="B2" sqref="B2"/>
      <selection pane="bottomLeft" activeCell="B2" sqref="B2"/>
      <selection pane="bottomRight" activeCell="AN39" sqref="AN39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10.7265625" style="3" bestFit="1" customWidth="1"/>
    <col min="5" max="12" width="11.453125" style="3" customWidth="1"/>
    <col min="13" max="16" width="11.453125" style="3" hidden="1" customWidth="1" outlineLevel="1"/>
    <col min="17" max="17" width="11.453125" style="4" hidden="1" customWidth="1" outlineLevel="1"/>
    <col min="18" max="27" width="11.453125" style="5" hidden="1" customWidth="1" outlineLevel="1"/>
    <col min="28" max="28" width="3" style="6" customWidth="1" collapsed="1"/>
    <col min="29" max="30" width="11.453125" style="3" customWidth="1"/>
    <col min="31" max="32" width="11.453125" style="3" hidden="1" customWidth="1" outlineLevel="1"/>
    <col min="33" max="37" width="11.81640625" style="7" hidden="1" customWidth="1" outlineLevel="1"/>
    <col min="38" max="38" width="2.1796875" style="3" customWidth="1" collapsed="1"/>
    <col min="39" max="39" width="11.453125" style="6"/>
    <col min="40" max="16384" width="11.453125" style="3"/>
  </cols>
  <sheetData>
    <row r="1" spans="2:39" ht="12" customHeight="1" x14ac:dyDescent="0.35">
      <c r="B1" s="1"/>
    </row>
    <row r="2" spans="2:39" ht="13.5" customHeight="1" x14ac:dyDescent="0.35">
      <c r="B2" s="8" t="s">
        <v>0</v>
      </c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AB2" s="9" t="s">
        <v>2</v>
      </c>
      <c r="AC2" s="9"/>
      <c r="AD2" s="9"/>
      <c r="AE2" s="9"/>
      <c r="AF2" s="9"/>
    </row>
    <row r="3" spans="2:39" s="18" customFormat="1" ht="16.5" customHeight="1" thickBot="1" x14ac:dyDescent="0.4">
      <c r="B3" s="10" t="s">
        <v>3</v>
      </c>
      <c r="C3" s="11" t="s">
        <v>4</v>
      </c>
      <c r="D3" s="12"/>
      <c r="E3" s="85" t="s">
        <v>5</v>
      </c>
      <c r="F3" s="85" t="s">
        <v>6</v>
      </c>
      <c r="G3" s="85" t="s">
        <v>7</v>
      </c>
      <c r="H3" s="85" t="s">
        <v>8</v>
      </c>
      <c r="I3" s="85" t="s">
        <v>9</v>
      </c>
      <c r="J3" s="85" t="s">
        <v>10</v>
      </c>
      <c r="K3" s="85" t="s">
        <v>11</v>
      </c>
      <c r="L3" s="85" t="s">
        <v>12</v>
      </c>
      <c r="M3" s="13" t="s">
        <v>13</v>
      </c>
      <c r="N3" s="13" t="s">
        <v>14</v>
      </c>
      <c r="O3" s="13" t="s">
        <v>15</v>
      </c>
      <c r="P3" s="13" t="s">
        <v>16</v>
      </c>
      <c r="Q3" s="14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15" t="s">
        <v>26</v>
      </c>
      <c r="AA3" s="15" t="s">
        <v>27</v>
      </c>
      <c r="AB3" s="6"/>
      <c r="AC3" s="85">
        <v>2024</v>
      </c>
      <c r="AD3" s="85">
        <v>2023</v>
      </c>
      <c r="AE3" s="13">
        <v>2022</v>
      </c>
      <c r="AF3" s="13">
        <v>2021</v>
      </c>
      <c r="AG3" s="16">
        <v>2020</v>
      </c>
      <c r="AH3" s="17">
        <v>2019</v>
      </c>
      <c r="AI3" s="17">
        <v>2018</v>
      </c>
      <c r="AJ3" s="17">
        <v>2017</v>
      </c>
      <c r="AK3" s="17">
        <v>2016</v>
      </c>
      <c r="AM3" s="19"/>
    </row>
    <row r="4" spans="2:39" s="18" customFormat="1" ht="12" customHeight="1" thickTop="1" x14ac:dyDescent="0.35">
      <c r="B4" s="12" t="s">
        <v>28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6"/>
      <c r="AC4" s="12"/>
      <c r="AD4" s="12"/>
      <c r="AE4" s="12"/>
      <c r="AF4" s="12"/>
      <c r="AG4" s="17"/>
      <c r="AH4" s="17"/>
      <c r="AI4" s="17"/>
      <c r="AJ4" s="17"/>
      <c r="AK4" s="17"/>
      <c r="AM4" s="19"/>
    </row>
    <row r="5" spans="2:39" s="22" customFormat="1" ht="12" customHeight="1" x14ac:dyDescent="0.2">
      <c r="B5" s="20" t="s">
        <v>29</v>
      </c>
      <c r="C5" s="21" t="s">
        <v>30</v>
      </c>
      <c r="E5" s="22">
        <v>1210</v>
      </c>
      <c r="F5" s="22">
        <v>1069.3125624927768</v>
      </c>
      <c r="G5" s="22">
        <v>1468</v>
      </c>
      <c r="H5" s="22">
        <v>1002.1277135523651</v>
      </c>
      <c r="I5" s="22">
        <v>1356.4106649189998</v>
      </c>
      <c r="J5" s="22">
        <v>1287.3120713441449</v>
      </c>
      <c r="K5" s="22">
        <v>1342.5230963843424</v>
      </c>
      <c r="L5" s="22">
        <v>1785.8938149543067</v>
      </c>
      <c r="M5" s="22">
        <v>1762.5990000000002</v>
      </c>
      <c r="N5" s="22">
        <v>1402</v>
      </c>
      <c r="O5" s="22">
        <v>1549</v>
      </c>
      <c r="P5" s="22">
        <v>1644</v>
      </c>
      <c r="Q5" s="23">
        <v>1614</v>
      </c>
      <c r="R5" s="24">
        <v>1243.4487632710986</v>
      </c>
      <c r="S5" s="24">
        <v>1365.9261007051471</v>
      </c>
      <c r="T5" s="24">
        <v>1418.7351239809464</v>
      </c>
      <c r="U5" s="24">
        <v>1193.8032203929333</v>
      </c>
      <c r="V5" s="24">
        <v>1181.0485842902795</v>
      </c>
      <c r="W5" s="24">
        <v>978.27871040035711</v>
      </c>
      <c r="X5" s="24">
        <v>1194.5430880316972</v>
      </c>
      <c r="Y5" s="24">
        <v>1335.918007928017</v>
      </c>
      <c r="Z5" s="24">
        <v>1266.9347970477379</v>
      </c>
      <c r="AA5" s="24">
        <v>1527.976106661122</v>
      </c>
      <c r="AB5" s="6"/>
      <c r="AC5" s="22">
        <f>+SUM(E5:H5)</f>
        <v>4749.4402760451421</v>
      </c>
      <c r="AD5" s="22">
        <f>+SUM(I5:L5)</f>
        <v>5772.1396476017935</v>
      </c>
      <c r="AE5" s="22">
        <f>+SUM(M5:P5)</f>
        <v>6357.5990000000002</v>
      </c>
      <c r="AF5" s="22">
        <v>5669.86</v>
      </c>
      <c r="AG5" s="25">
        <v>4548.08</v>
      </c>
      <c r="AH5" s="25">
        <v>5625</v>
      </c>
      <c r="AI5" s="25">
        <v>6516</v>
      </c>
      <c r="AJ5" s="25">
        <v>6317</v>
      </c>
      <c r="AK5" s="25">
        <v>7125.1159193589492</v>
      </c>
      <c r="AM5" s="26"/>
    </row>
    <row r="6" spans="2:39" s="29" customFormat="1" ht="12" customHeight="1" x14ac:dyDescent="0.2">
      <c r="B6" s="27" t="s">
        <v>31</v>
      </c>
      <c r="C6" s="28" t="s">
        <v>32</v>
      </c>
      <c r="E6" s="30">
        <v>0</v>
      </c>
      <c r="F6" s="30">
        <v>0</v>
      </c>
      <c r="G6" s="30">
        <v>0</v>
      </c>
      <c r="H6" s="30">
        <v>0</v>
      </c>
      <c r="I6" s="30">
        <v>3.0000000000000001E-3</v>
      </c>
      <c r="J6" s="30">
        <v>3.0101723705787568E-2</v>
      </c>
      <c r="K6" s="30">
        <v>2.7295473500644478E-2</v>
      </c>
      <c r="L6" s="30">
        <v>3.7963788049968611E-2</v>
      </c>
      <c r="M6" s="31">
        <v>2.2126416728932671E-2</v>
      </c>
      <c r="N6" s="31">
        <v>1.7118402282453638E-2</v>
      </c>
      <c r="O6" s="31">
        <f>27/O5</f>
        <v>1.7430600387346677E-2</v>
      </c>
      <c r="P6" s="31">
        <f>(76)/P5</f>
        <v>4.6228710462287104E-2</v>
      </c>
      <c r="Q6" s="31">
        <v>2.7829385637482815E-2</v>
      </c>
      <c r="R6" s="32">
        <v>2.3691032079439459E-2</v>
      </c>
      <c r="S6" s="32">
        <v>3.0363272679325041E-2</v>
      </c>
      <c r="T6" s="32">
        <v>5.1687894209761484E-2</v>
      </c>
      <c r="U6" s="32">
        <v>2.8259275208602625E-2</v>
      </c>
      <c r="V6" s="32">
        <v>1.876362640672562E-2</v>
      </c>
      <c r="W6" s="32">
        <v>3.5316822805906367E-2</v>
      </c>
      <c r="X6" s="32">
        <v>6.5748388841638805E-2</v>
      </c>
      <c r="Y6" s="32">
        <v>3.4415398046252946E-2</v>
      </c>
      <c r="Z6" s="32">
        <v>3.37432203295851E-2</v>
      </c>
      <c r="AA6" s="32">
        <v>2.6636125156063319E-2</v>
      </c>
      <c r="AB6" s="33"/>
      <c r="AC6" s="30">
        <f>+AVERAGE(E6:H6)</f>
        <v>0</v>
      </c>
      <c r="AD6" s="30">
        <v>2.5000000000000001E-2</v>
      </c>
      <c r="AE6" s="30">
        <v>2.6110000000000001E-2</v>
      </c>
      <c r="AF6" s="30">
        <v>3.3279999999999997E-2</v>
      </c>
      <c r="AG6" s="34">
        <v>3.7224499129302917E-2</v>
      </c>
      <c r="AH6" s="34">
        <v>3.8008188403168379E-2</v>
      </c>
      <c r="AI6" s="34">
        <v>3.3894079490990867E-2</v>
      </c>
      <c r="AJ6" s="34">
        <v>2.5899869342677129E-2</v>
      </c>
      <c r="AK6" s="34">
        <v>2.7827368533407486E-2</v>
      </c>
      <c r="AL6" s="35"/>
      <c r="AM6" s="33"/>
    </row>
    <row r="7" spans="2:39" s="29" customFormat="1" ht="12" customHeight="1" x14ac:dyDescent="0.2">
      <c r="B7" s="27" t="s">
        <v>33</v>
      </c>
      <c r="C7" s="28" t="s">
        <v>32</v>
      </c>
      <c r="D7" s="22"/>
      <c r="E7" s="36">
        <v>0.12573790087603307</v>
      </c>
      <c r="F7" s="36">
        <v>0.12451411931168289</v>
      </c>
      <c r="G7" s="86">
        <v>0.1</v>
      </c>
      <c r="H7" s="86">
        <v>0.11700000000000001</v>
      </c>
      <c r="I7" s="86">
        <v>6.7000000000000004E-2</v>
      </c>
      <c r="J7" s="86">
        <v>8.2563814131281582E-2</v>
      </c>
      <c r="K7" s="86">
        <v>5.8078701948593499E-2</v>
      </c>
      <c r="L7" s="30">
        <v>2.3E-2</v>
      </c>
      <c r="M7" s="31">
        <v>6.2464576457832995E-2</v>
      </c>
      <c r="N7" s="31">
        <v>1.2838801711840228E-2</v>
      </c>
      <c r="O7" s="31">
        <f>10/O5</f>
        <v>6.4557779212395094E-3</v>
      </c>
      <c r="P7" s="31">
        <f>13/P5</f>
        <v>7.9075425790754265E-3</v>
      </c>
      <c r="Q7" s="31">
        <v>1.5793839742884529E-2</v>
      </c>
      <c r="R7" s="32">
        <v>1.7117815250630785E-2</v>
      </c>
      <c r="S7" s="32">
        <v>1.2053374638276987E-2</v>
      </c>
      <c r="T7" s="32">
        <v>1.3816335443220655E-2</v>
      </c>
      <c r="U7" s="32">
        <v>1.2419576764183909E-2</v>
      </c>
      <c r="V7" s="32">
        <v>9.9717640575109501E-3</v>
      </c>
      <c r="W7" s="32">
        <v>1.1351612970760962E-2</v>
      </c>
      <c r="X7" s="32">
        <v>1.0657166486121932E-2</v>
      </c>
      <c r="Y7" s="32">
        <v>6.2415287558944873E-3</v>
      </c>
      <c r="Z7" s="32">
        <v>6.3806676901111284E-3</v>
      </c>
      <c r="AA7" s="32">
        <v>5.0343165553870918E-3</v>
      </c>
      <c r="AB7" s="33"/>
      <c r="AC7" s="30">
        <f t="shared" ref="AC7:AC10" si="0">+AVERAGE(E7:H7)</f>
        <v>0.11681300504692899</v>
      </c>
      <c r="AD7" s="36">
        <v>5.8000000000000003E-2</v>
      </c>
      <c r="AE7" s="36">
        <v>2.3769999999999999E-2</v>
      </c>
      <c r="AF7" s="36">
        <v>1.8884416899182698E-2</v>
      </c>
      <c r="AG7" s="34">
        <v>1.3999533869237128E-2</v>
      </c>
      <c r="AH7" s="34">
        <v>6.1254702308539072E-3</v>
      </c>
      <c r="AI7" s="34">
        <v>1.8831641596072787E-3</v>
      </c>
      <c r="AJ7" s="34">
        <v>8.5291024534542997E-4</v>
      </c>
      <c r="AK7" s="34">
        <v>0</v>
      </c>
      <c r="AL7" s="35"/>
      <c r="AM7" s="33"/>
    </row>
    <row r="8" spans="2:39" s="29" customFormat="1" ht="12" customHeight="1" x14ac:dyDescent="0.2">
      <c r="B8" s="27" t="s">
        <v>34</v>
      </c>
      <c r="C8" s="28" t="s">
        <v>32</v>
      </c>
      <c r="D8" s="22"/>
      <c r="E8" s="36">
        <v>1.1570247933884297E-2</v>
      </c>
      <c r="F8" s="36">
        <v>5.4062812252297213E-2</v>
      </c>
      <c r="G8" s="86"/>
      <c r="H8" s="86"/>
      <c r="I8" s="86"/>
      <c r="J8" s="86"/>
      <c r="K8" s="86"/>
      <c r="L8" s="30">
        <v>8.9999999999999993E-3</v>
      </c>
      <c r="M8" s="31">
        <v>3.5152068054049732E-2</v>
      </c>
      <c r="N8" s="31">
        <v>7.8459343794579171E-3</v>
      </c>
      <c r="O8" s="31">
        <f>11/O5</f>
        <v>7.1013557133634605E-3</v>
      </c>
      <c r="P8" s="31">
        <f>(12)/P5</f>
        <v>7.2992700729927005E-3</v>
      </c>
      <c r="Q8" s="31">
        <v>9.5183290698226397E-3</v>
      </c>
      <c r="R8" s="32">
        <v>1.2646230941264977E-2</v>
      </c>
      <c r="S8" s="32">
        <v>9.0557839666755621E-3</v>
      </c>
      <c r="T8" s="32">
        <v>1.6341561482591319E-2</v>
      </c>
      <c r="U8" s="32">
        <v>8.5440235575641905E-3</v>
      </c>
      <c r="V8" s="32">
        <v>7.0711238516768119E-3</v>
      </c>
      <c r="W8" s="32">
        <v>7.9112589904874499E-3</v>
      </c>
      <c r="X8" s="32">
        <v>5.432887853120935E-3</v>
      </c>
      <c r="Y8" s="32">
        <v>3.9298757629293024E-3</v>
      </c>
      <c r="Z8" s="32">
        <v>3.7699697127808358E-3</v>
      </c>
      <c r="AA8" s="32">
        <v>2.5868568068509118E-3</v>
      </c>
      <c r="AB8" s="37"/>
      <c r="AC8" s="30">
        <f t="shared" si="0"/>
        <v>3.2816530093090754E-2</v>
      </c>
      <c r="AD8" s="36"/>
      <c r="AE8" s="36">
        <v>1.5089999999999999E-2</v>
      </c>
      <c r="AF8" s="36">
        <v>8.1455831008173177E-3</v>
      </c>
      <c r="AG8" s="34">
        <v>4.3145679055777387E-3</v>
      </c>
      <c r="AH8" s="34">
        <v>3.3750407639448654E-3</v>
      </c>
      <c r="AI8" s="34">
        <v>1.25179364670612E-3</v>
      </c>
      <c r="AJ8" s="34">
        <v>0</v>
      </c>
      <c r="AK8" s="34">
        <v>0</v>
      </c>
      <c r="AL8" s="35"/>
      <c r="AM8" s="33"/>
    </row>
    <row r="9" spans="2:39" ht="12" customHeight="1" x14ac:dyDescent="0.2">
      <c r="B9" s="38" t="s">
        <v>35</v>
      </c>
      <c r="C9" s="39" t="s">
        <v>32</v>
      </c>
      <c r="D9" s="22"/>
      <c r="E9" s="30">
        <v>0.63126863055371907</v>
      </c>
      <c r="F9" s="30">
        <v>0.70723755871437122</v>
      </c>
      <c r="G9" s="30">
        <v>0.74</v>
      </c>
      <c r="H9" s="30">
        <v>0.68700000000000006</v>
      </c>
      <c r="I9" s="30">
        <v>0.65600000000000003</v>
      </c>
      <c r="J9" s="30">
        <v>0.64269216122566541</v>
      </c>
      <c r="K9" s="40">
        <v>0.75161119114413533</v>
      </c>
      <c r="L9" s="40">
        <v>0.72363611696676811</v>
      </c>
      <c r="M9" s="41">
        <v>0.79320367253130197</v>
      </c>
      <c r="N9" s="41">
        <v>0.94293865905848784</v>
      </c>
      <c r="O9" s="41">
        <f>1488/O5</f>
        <v>0.96061975468043903</v>
      </c>
      <c r="P9" s="41">
        <f>(1419+47)/P5</f>
        <v>0.8917274939172749</v>
      </c>
      <c r="Q9" s="41">
        <v>0.92494748700675855</v>
      </c>
      <c r="R9" s="42">
        <v>0.93550894448582267</v>
      </c>
      <c r="S9" s="42">
        <v>0.94138507673840122</v>
      </c>
      <c r="T9" s="42">
        <v>0.90905962854425026</v>
      </c>
      <c r="U9" s="42">
        <v>0.95061144745385506</v>
      </c>
      <c r="V9" s="42">
        <v>0.96331431781257693</v>
      </c>
      <c r="W9" s="42">
        <v>0.90315885497795811</v>
      </c>
      <c r="X9" s="42">
        <v>0.778156908589416</v>
      </c>
      <c r="Y9" s="42">
        <v>0.86901291677112713</v>
      </c>
      <c r="Z9" s="42">
        <v>0.72699609587792746</v>
      </c>
      <c r="AA9" s="42">
        <v>0.75001341610995698</v>
      </c>
      <c r="AB9" s="20"/>
      <c r="AC9" s="30">
        <f t="shared" si="0"/>
        <v>0.69137654731702258</v>
      </c>
      <c r="AD9" s="30">
        <v>0.69599999999999995</v>
      </c>
      <c r="AE9" s="30">
        <v>0.89249000000000001</v>
      </c>
      <c r="AF9" s="30">
        <v>0.92252999999999996</v>
      </c>
      <c r="AG9" s="43">
        <v>0.89834611528381203</v>
      </c>
      <c r="AH9" s="43">
        <v>0.74760356404094686</v>
      </c>
      <c r="AI9" s="43">
        <v>0.68858545871095145</v>
      </c>
      <c r="AJ9" s="43">
        <v>0.75273734065442222</v>
      </c>
      <c r="AK9" s="43">
        <v>0.48903618732617005</v>
      </c>
      <c r="AM9" s="44"/>
    </row>
    <row r="10" spans="2:39" s="29" customFormat="1" ht="12" customHeight="1" x14ac:dyDescent="0.2">
      <c r="B10" s="27" t="s">
        <v>36</v>
      </c>
      <c r="C10" s="28" t="s">
        <v>32</v>
      </c>
      <c r="D10" s="22"/>
      <c r="E10" s="30">
        <v>0.23158677685950416</v>
      </c>
      <c r="F10" s="30">
        <v>0.11418550972164865</v>
      </c>
      <c r="G10" s="30">
        <v>0.16</v>
      </c>
      <c r="H10" s="30">
        <v>0.19600000000000001</v>
      </c>
      <c r="I10" s="30">
        <v>0.27400000000000002</v>
      </c>
      <c r="J10" s="30">
        <v>0.24464230093726541</v>
      </c>
      <c r="K10" s="30">
        <v>0.16301463340662675</v>
      </c>
      <c r="L10" s="30">
        <v>0.20593266717870173</v>
      </c>
      <c r="M10" s="31">
        <v>8.6519962850313645E-2</v>
      </c>
      <c r="N10" s="31">
        <v>1.9258202567760341E-2</v>
      </c>
      <c r="O10" s="31">
        <f>13/O5</f>
        <v>8.3925112976113627E-3</v>
      </c>
      <c r="P10" s="31">
        <f>(59+19)/P5</f>
        <v>4.7445255474452552E-2</v>
      </c>
      <c r="Q10" s="31">
        <v>3.1310499473867819E-2</v>
      </c>
      <c r="R10" s="32">
        <v>1.1035977242842103E-2</v>
      </c>
      <c r="S10" s="32">
        <v>7.1424919773211016E-3</v>
      </c>
      <c r="T10" s="32">
        <v>9.0945803201763018E-3</v>
      </c>
      <c r="U10" s="32">
        <v>1.6567701579402674E-4</v>
      </c>
      <c r="V10" s="32">
        <v>8.7916787150967501E-4</v>
      </c>
      <c r="W10" s="32">
        <v>4.2261450254887242E-2</v>
      </c>
      <c r="X10" s="32">
        <v>0.14000464822970232</v>
      </c>
      <c r="Y10" s="32">
        <v>8.6400280663796097E-2</v>
      </c>
      <c r="Z10" s="32">
        <v>0.22911004638959548</v>
      </c>
      <c r="AA10" s="32">
        <v>0.21572928537174169</v>
      </c>
      <c r="AB10" s="37"/>
      <c r="AC10" s="30">
        <f t="shared" si="0"/>
        <v>0.17544307164528822</v>
      </c>
      <c r="AD10" s="30">
        <v>0.221</v>
      </c>
      <c r="AE10" s="30">
        <v>4.2540000000000001E-2</v>
      </c>
      <c r="AF10" s="30">
        <v>1.7160000000000002E-2</v>
      </c>
      <c r="AG10" s="34">
        <v>4.6116163304075572E-2</v>
      </c>
      <c r="AH10" s="34">
        <v>0.20488773656108611</v>
      </c>
      <c r="AI10" s="34">
        <v>0.27438550399174433</v>
      </c>
      <c r="AJ10" s="34">
        <v>0.22050987975755523</v>
      </c>
      <c r="AK10" s="34">
        <v>0.48313644414042239</v>
      </c>
      <c r="AL10" s="35"/>
      <c r="AM10" s="33"/>
    </row>
    <row r="11" spans="2:39" s="29" customFormat="1" ht="12" customHeight="1" x14ac:dyDescent="0.2">
      <c r="B11" s="45" t="s">
        <v>37</v>
      </c>
      <c r="C11" s="28" t="s">
        <v>38</v>
      </c>
      <c r="E11" s="46">
        <f>+SUM(E12:E15)</f>
        <v>2093.0699999999997</v>
      </c>
      <c r="F11" s="46">
        <f>+SUM(F12:F15)</f>
        <v>2061.34</v>
      </c>
      <c r="G11" s="46">
        <v>2031.7399999999998</v>
      </c>
      <c r="H11" s="46">
        <v>1996.6799999999998</v>
      </c>
      <c r="I11" s="46">
        <v>1959.58</v>
      </c>
      <c r="J11" s="46">
        <v>2067.9</v>
      </c>
      <c r="K11" s="46">
        <v>2046.22</v>
      </c>
      <c r="L11" s="46">
        <v>2026.06</v>
      </c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7"/>
      <c r="AC11" s="46">
        <f>+E11</f>
        <v>2093.0699999999997</v>
      </c>
      <c r="AD11" s="46">
        <f>+I11</f>
        <v>1959.58</v>
      </c>
      <c r="AE11" s="46"/>
      <c r="AF11" s="46"/>
      <c r="AG11" s="34"/>
      <c r="AH11" s="34"/>
      <c r="AI11" s="34"/>
      <c r="AJ11" s="34"/>
      <c r="AK11" s="34"/>
      <c r="AL11" s="35"/>
      <c r="AM11" s="33"/>
    </row>
    <row r="12" spans="2:39" s="29" customFormat="1" ht="12" customHeight="1" x14ac:dyDescent="0.2">
      <c r="B12" s="27" t="s">
        <v>31</v>
      </c>
      <c r="C12" s="28" t="s">
        <v>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49.5</v>
      </c>
      <c r="K12" s="46">
        <v>49.5</v>
      </c>
      <c r="L12" s="46">
        <v>49.5</v>
      </c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7"/>
      <c r="AC12" s="46">
        <f t="shared" ref="AC12:AC19" si="1">+E12</f>
        <v>0</v>
      </c>
      <c r="AD12" s="46">
        <f t="shared" ref="AD12:AD19" si="2">+I12</f>
        <v>0</v>
      </c>
      <c r="AE12" s="46"/>
      <c r="AF12" s="46"/>
      <c r="AG12" s="34"/>
      <c r="AH12" s="34"/>
      <c r="AI12" s="34"/>
      <c r="AJ12" s="34"/>
      <c r="AK12" s="34"/>
      <c r="AL12" s="35"/>
      <c r="AM12" s="33"/>
    </row>
    <row r="13" spans="2:39" s="29" customFormat="1" ht="12" customHeight="1" x14ac:dyDescent="0.2">
      <c r="B13" s="27" t="s">
        <v>39</v>
      </c>
      <c r="C13" s="28" t="s">
        <v>38</v>
      </c>
      <c r="E13" s="46">
        <v>415</v>
      </c>
      <c r="F13" s="46">
        <v>415</v>
      </c>
      <c r="G13" s="46">
        <v>385</v>
      </c>
      <c r="H13" s="46">
        <v>306.85000000000002</v>
      </c>
      <c r="I13" s="46">
        <v>236.95</v>
      </c>
      <c r="J13" s="46">
        <v>45.5</v>
      </c>
      <c r="K13" s="46">
        <v>43.72</v>
      </c>
      <c r="L13" s="46">
        <v>43.46</v>
      </c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7"/>
      <c r="AC13" s="46">
        <f t="shared" si="1"/>
        <v>415</v>
      </c>
      <c r="AD13" s="46">
        <f t="shared" si="2"/>
        <v>236.95</v>
      </c>
      <c r="AE13" s="46"/>
      <c r="AF13" s="46"/>
      <c r="AG13" s="34"/>
      <c r="AH13" s="34"/>
      <c r="AI13" s="34"/>
      <c r="AJ13" s="34"/>
      <c r="AK13" s="34"/>
      <c r="AL13" s="35"/>
      <c r="AM13" s="33"/>
    </row>
    <row r="14" spans="2:39" s="29" customFormat="1" ht="12" customHeight="1" x14ac:dyDescent="0.2">
      <c r="B14" s="27" t="s">
        <v>35</v>
      </c>
      <c r="C14" s="28" t="s">
        <v>38</v>
      </c>
      <c r="E14" s="46">
        <v>1159.07</v>
      </c>
      <c r="F14" s="46">
        <v>1127.3399999999999</v>
      </c>
      <c r="G14" s="46">
        <v>1127.3399999999999</v>
      </c>
      <c r="H14" s="46">
        <v>1127.3399999999999</v>
      </c>
      <c r="I14" s="46">
        <v>1127.3399999999999</v>
      </c>
      <c r="J14" s="46">
        <v>1247.6400000000001</v>
      </c>
      <c r="K14" s="46">
        <v>1247.6400000000001</v>
      </c>
      <c r="L14" s="46">
        <v>1247.6400000000001</v>
      </c>
      <c r="M14" s="31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7"/>
      <c r="AC14" s="46">
        <f t="shared" si="1"/>
        <v>1159.07</v>
      </c>
      <c r="AD14" s="46">
        <f t="shared" si="2"/>
        <v>1127.3399999999999</v>
      </c>
      <c r="AE14" s="46"/>
      <c r="AF14" s="46"/>
      <c r="AG14" s="34"/>
      <c r="AH14" s="34"/>
      <c r="AI14" s="34"/>
      <c r="AJ14" s="34"/>
      <c r="AK14" s="34"/>
      <c r="AL14" s="35"/>
      <c r="AM14" s="33"/>
    </row>
    <row r="15" spans="2:39" s="29" customFormat="1" ht="12" customHeight="1" x14ac:dyDescent="0.2">
      <c r="B15" s="27" t="s">
        <v>36</v>
      </c>
      <c r="C15" s="28" t="s">
        <v>38</v>
      </c>
      <c r="E15" s="46">
        <v>519</v>
      </c>
      <c r="F15" s="46">
        <v>519</v>
      </c>
      <c r="G15" s="46">
        <v>519</v>
      </c>
      <c r="H15" s="46">
        <v>519</v>
      </c>
      <c r="I15" s="46">
        <v>519</v>
      </c>
      <c r="J15" s="46">
        <v>519</v>
      </c>
      <c r="K15" s="46">
        <v>519</v>
      </c>
      <c r="L15" s="46">
        <v>519</v>
      </c>
      <c r="M15" s="31"/>
      <c r="N15" s="31"/>
      <c r="O15" s="31"/>
      <c r="P15" s="31"/>
      <c r="Q15" s="31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7"/>
      <c r="AC15" s="46">
        <f t="shared" si="1"/>
        <v>519</v>
      </c>
      <c r="AD15" s="46">
        <f t="shared" si="2"/>
        <v>519</v>
      </c>
      <c r="AE15" s="46"/>
      <c r="AF15" s="46"/>
      <c r="AG15" s="34"/>
      <c r="AH15" s="34"/>
      <c r="AI15" s="34"/>
      <c r="AJ15" s="34"/>
      <c r="AK15" s="34"/>
      <c r="AL15" s="35"/>
      <c r="AM15" s="33"/>
    </row>
    <row r="16" spans="2:39" s="29" customFormat="1" ht="12" customHeight="1" x14ac:dyDescent="0.2">
      <c r="B16" s="27" t="s">
        <v>31</v>
      </c>
      <c r="C16" s="28" t="s">
        <v>32</v>
      </c>
      <c r="E16" s="30">
        <f>+E12/$E$11</f>
        <v>0</v>
      </c>
      <c r="F16" s="30">
        <v>0</v>
      </c>
      <c r="G16" s="30">
        <v>0</v>
      </c>
      <c r="H16" s="30">
        <v>0</v>
      </c>
      <c r="I16" s="30">
        <v>0</v>
      </c>
      <c r="J16" s="30">
        <v>2.3937327723777744E-2</v>
      </c>
      <c r="K16" s="30">
        <v>2.4190947209977422E-2</v>
      </c>
      <c r="L16" s="30">
        <v>2.4431655528464113E-2</v>
      </c>
      <c r="M16" s="31"/>
      <c r="N16" s="31"/>
      <c r="O16" s="31"/>
      <c r="P16" s="31"/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7"/>
      <c r="AC16" s="30">
        <f t="shared" si="1"/>
        <v>0</v>
      </c>
      <c r="AD16" s="30">
        <f t="shared" si="2"/>
        <v>0</v>
      </c>
      <c r="AE16" s="30"/>
      <c r="AF16" s="30"/>
      <c r="AG16" s="34"/>
      <c r="AH16" s="34"/>
      <c r="AI16" s="34"/>
      <c r="AJ16" s="34"/>
      <c r="AK16" s="34"/>
      <c r="AL16" s="35"/>
      <c r="AM16" s="33"/>
    </row>
    <row r="17" spans="2:39" s="29" customFormat="1" ht="12" customHeight="1" x14ac:dyDescent="0.2">
      <c r="B17" s="27" t="s">
        <v>39</v>
      </c>
      <c r="C17" s="28" t="s">
        <v>32</v>
      </c>
      <c r="E17" s="30">
        <f t="shared" ref="E17:E19" si="3">+E13/$E$11</f>
        <v>0.19827334967296845</v>
      </c>
      <c r="F17" s="30">
        <v>0.21281987530122787</v>
      </c>
      <c r="G17" s="30">
        <v>0.18949275005660174</v>
      </c>
      <c r="H17" s="30">
        <v>0.15658967737984672</v>
      </c>
      <c r="I17" s="30">
        <v>0.12091876830749446</v>
      </c>
      <c r="J17" s="30">
        <v>2.2002998210745198E-2</v>
      </c>
      <c r="K17" s="30">
        <v>2.1366226505458843E-2</v>
      </c>
      <c r="L17" s="30">
        <v>2.1450499985192936E-2</v>
      </c>
      <c r="M17" s="31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7"/>
      <c r="AC17" s="30">
        <f t="shared" si="1"/>
        <v>0.19827334967296845</v>
      </c>
      <c r="AD17" s="30">
        <f t="shared" si="2"/>
        <v>0.12091876830749446</v>
      </c>
      <c r="AE17" s="30"/>
      <c r="AF17" s="30"/>
      <c r="AG17" s="34"/>
      <c r="AH17" s="34"/>
      <c r="AI17" s="34"/>
      <c r="AJ17" s="34"/>
      <c r="AK17" s="34"/>
      <c r="AL17" s="35"/>
      <c r="AM17" s="33"/>
    </row>
    <row r="18" spans="2:39" s="29" customFormat="1" ht="12" customHeight="1" x14ac:dyDescent="0.2">
      <c r="B18" s="27" t="s">
        <v>35</v>
      </c>
      <c r="C18" s="28" t="s">
        <v>32</v>
      </c>
      <c r="E18" s="30">
        <f t="shared" si="3"/>
        <v>0.55376552145890967</v>
      </c>
      <c r="F18" s="30">
        <v>0.53902574302872652</v>
      </c>
      <c r="G18" s="30">
        <v>0.55486430350340099</v>
      </c>
      <c r="H18" s="30">
        <v>0.5752967472621684</v>
      </c>
      <c r="I18" s="30">
        <v>0.5752967472621684</v>
      </c>
      <c r="J18" s="30">
        <v>0.60333671840998115</v>
      </c>
      <c r="K18" s="30">
        <v>0.60972915913244918</v>
      </c>
      <c r="L18" s="30">
        <v>0.61579617582894886</v>
      </c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7"/>
      <c r="AC18" s="30">
        <f t="shared" si="1"/>
        <v>0.55376552145890967</v>
      </c>
      <c r="AD18" s="30">
        <f t="shared" si="2"/>
        <v>0.5752967472621684</v>
      </c>
      <c r="AE18" s="30"/>
      <c r="AF18" s="30"/>
      <c r="AG18" s="34"/>
      <c r="AH18" s="34"/>
      <c r="AI18" s="34"/>
      <c r="AJ18" s="34"/>
      <c r="AK18" s="34"/>
      <c r="AL18" s="35"/>
      <c r="AM18" s="33"/>
    </row>
    <row r="19" spans="2:39" s="29" customFormat="1" ht="12" customHeight="1" x14ac:dyDescent="0.2">
      <c r="B19" s="27" t="s">
        <v>36</v>
      </c>
      <c r="C19" s="28" t="s">
        <v>32</v>
      </c>
      <c r="E19" s="30">
        <f t="shared" si="3"/>
        <v>0.24796112886812197</v>
      </c>
      <c r="F19" s="30">
        <v>0.2481543816700455</v>
      </c>
      <c r="G19" s="30">
        <v>0.2554460708555229</v>
      </c>
      <c r="H19" s="30">
        <v>0.26485267251145655</v>
      </c>
      <c r="I19" s="30">
        <v>0.26485267251145655</v>
      </c>
      <c r="J19" s="30">
        <v>0.25097925431597273</v>
      </c>
      <c r="K19" s="30">
        <v>0.25363841620158145</v>
      </c>
      <c r="L19" s="30">
        <v>0.25616220644995708</v>
      </c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7"/>
      <c r="AC19" s="30">
        <f t="shared" si="1"/>
        <v>0.24796112886812197</v>
      </c>
      <c r="AD19" s="30">
        <f t="shared" si="2"/>
        <v>0.26485267251145655</v>
      </c>
      <c r="AE19" s="30"/>
      <c r="AF19" s="30"/>
      <c r="AG19" s="34"/>
      <c r="AH19" s="34"/>
      <c r="AI19" s="34"/>
      <c r="AJ19" s="34"/>
      <c r="AK19" s="34"/>
      <c r="AL19" s="35"/>
      <c r="AM19" s="33"/>
    </row>
    <row r="20" spans="2:39" ht="12" customHeight="1" x14ac:dyDescent="0.35">
      <c r="B20" s="20" t="s">
        <v>40</v>
      </c>
      <c r="C20" s="39" t="s">
        <v>41</v>
      </c>
      <c r="D20" s="22"/>
      <c r="E20" s="22">
        <v>984988</v>
      </c>
      <c r="F20" s="22">
        <v>989988</v>
      </c>
      <c r="G20" s="22">
        <v>994988</v>
      </c>
      <c r="H20" s="22">
        <v>994988</v>
      </c>
      <c r="I20" s="22">
        <v>994988</v>
      </c>
      <c r="J20" s="22">
        <v>583277</v>
      </c>
      <c r="K20" s="22">
        <v>583277</v>
      </c>
      <c r="L20" s="22">
        <v>583277</v>
      </c>
      <c r="M20" s="22">
        <v>583277</v>
      </c>
      <c r="N20" s="22">
        <v>583277</v>
      </c>
      <c r="O20" s="22">
        <f>P20</f>
        <v>583277</v>
      </c>
      <c r="P20" s="22">
        <f>Q20</f>
        <v>583277</v>
      </c>
      <c r="Q20" s="22">
        <v>583277</v>
      </c>
      <c r="R20" s="22">
        <v>287880</v>
      </c>
      <c r="S20" s="22">
        <v>287918</v>
      </c>
      <c r="T20" s="22">
        <v>287954</v>
      </c>
      <c r="U20" s="22">
        <v>289979</v>
      </c>
      <c r="V20" s="22">
        <v>275460</v>
      </c>
      <c r="W20" s="22">
        <f>140000+128417</f>
        <v>268417</v>
      </c>
      <c r="X20" s="22">
        <v>263639</v>
      </c>
      <c r="Y20" s="22">
        <v>236319</v>
      </c>
      <c r="Z20" s="22">
        <v>191129</v>
      </c>
      <c r="AA20" s="22">
        <v>140000</v>
      </c>
      <c r="AB20" s="22"/>
      <c r="AC20" s="22">
        <f>+E20</f>
        <v>984988</v>
      </c>
      <c r="AD20" s="22">
        <v>994988</v>
      </c>
      <c r="AE20" s="22">
        <v>583277</v>
      </c>
      <c r="AF20" s="22">
        <v>583277</v>
      </c>
      <c r="AG20" s="25">
        <v>289979</v>
      </c>
      <c r="AH20" s="25">
        <f>140000+96319</f>
        <v>236319</v>
      </c>
      <c r="AI20" s="25">
        <v>140000</v>
      </c>
      <c r="AJ20" s="25">
        <v>0</v>
      </c>
      <c r="AK20" s="25">
        <v>0</v>
      </c>
      <c r="AM20" s="44"/>
    </row>
    <row r="21" spans="2:39" ht="12" customHeight="1" x14ac:dyDescent="0.2">
      <c r="B21" s="20" t="s">
        <v>42</v>
      </c>
      <c r="C21" s="39" t="s">
        <v>32</v>
      </c>
      <c r="E21" s="41">
        <v>0.56999999999999995</v>
      </c>
      <c r="F21" s="41">
        <v>0.56999999999999995</v>
      </c>
      <c r="G21" s="41">
        <v>0.56999999999999995</v>
      </c>
      <c r="H21" s="41">
        <v>0.5714285714285714</v>
      </c>
      <c r="I21" s="41">
        <v>0.5714285714285714</v>
      </c>
      <c r="J21" s="41">
        <v>0.5714285714285714</v>
      </c>
      <c r="K21" s="41">
        <v>0.5714285714285714</v>
      </c>
      <c r="L21" s="41">
        <v>0.5714285714285714</v>
      </c>
      <c r="M21" s="41">
        <v>0.5714285714285714</v>
      </c>
      <c r="N21" s="41">
        <v>0.5714285714285714</v>
      </c>
      <c r="O21" s="41">
        <v>0.5714285714285714</v>
      </c>
      <c r="P21" s="41">
        <v>0.5714285714285714</v>
      </c>
      <c r="Q21" s="41">
        <v>0.5714285714285714</v>
      </c>
      <c r="R21" s="42">
        <v>0.5714285714285714</v>
      </c>
      <c r="S21" s="42">
        <v>0.5714285714285714</v>
      </c>
      <c r="T21" s="42">
        <v>0.5714285714285714</v>
      </c>
      <c r="U21" s="42">
        <v>0.5714285714285714</v>
      </c>
      <c r="V21" s="42">
        <v>0.5714285714285714</v>
      </c>
      <c r="W21" s="42">
        <f>4/7</f>
        <v>0.5714285714285714</v>
      </c>
      <c r="X21" s="42">
        <v>0.5714285714285714</v>
      </c>
      <c r="Y21" s="42">
        <v>0.5714285714285714</v>
      </c>
      <c r="Z21" s="42">
        <v>0.5714285714285714</v>
      </c>
      <c r="AA21" s="42">
        <f>4/7</f>
        <v>0.5714285714285714</v>
      </c>
      <c r="AB21" s="47"/>
      <c r="AC21" s="41">
        <f t="shared" ref="AC21:AC23" si="4">+E21</f>
        <v>0.56999999999999995</v>
      </c>
      <c r="AD21" s="41">
        <v>0.5714285714285714</v>
      </c>
      <c r="AE21" s="41">
        <v>0.5714285714285714</v>
      </c>
      <c r="AF21" s="41">
        <v>0.5714285714285714</v>
      </c>
      <c r="AG21" s="43">
        <v>0.5714285714285714</v>
      </c>
      <c r="AH21" s="43">
        <f>4/7</f>
        <v>0.5714285714285714</v>
      </c>
      <c r="AI21" s="43">
        <f>4/7</f>
        <v>0.5714285714285714</v>
      </c>
      <c r="AJ21" s="43">
        <f>4/7</f>
        <v>0.5714285714285714</v>
      </c>
      <c r="AK21" s="43">
        <f>4/7</f>
        <v>0.5714285714285714</v>
      </c>
      <c r="AM21" s="44"/>
    </row>
    <row r="22" spans="2:39" ht="12" customHeight="1" x14ac:dyDescent="0.2">
      <c r="B22" s="20" t="s">
        <v>43</v>
      </c>
      <c r="C22" s="48" t="s">
        <v>44</v>
      </c>
      <c r="D22" s="49"/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2</v>
      </c>
      <c r="M22" s="23">
        <v>2</v>
      </c>
      <c r="N22" s="23">
        <v>2</v>
      </c>
      <c r="O22" s="23">
        <v>2</v>
      </c>
      <c r="P22" s="23">
        <v>2</v>
      </c>
      <c r="Q22" s="23">
        <v>2</v>
      </c>
      <c r="R22" s="24">
        <v>2</v>
      </c>
      <c r="S22" s="24">
        <v>2</v>
      </c>
      <c r="T22" s="24">
        <v>2</v>
      </c>
      <c r="U22" s="24">
        <v>2</v>
      </c>
      <c r="V22" s="24">
        <v>2</v>
      </c>
      <c r="W22" s="24">
        <v>2</v>
      </c>
      <c r="X22" s="24">
        <v>2</v>
      </c>
      <c r="Y22" s="24">
        <v>2</v>
      </c>
      <c r="Z22" s="24">
        <v>2</v>
      </c>
      <c r="AA22" s="24">
        <v>2</v>
      </c>
      <c r="AB22" s="50"/>
      <c r="AC22" s="23">
        <f t="shared" si="4"/>
        <v>1</v>
      </c>
      <c r="AD22" s="23">
        <v>1</v>
      </c>
      <c r="AE22" s="23">
        <v>2</v>
      </c>
      <c r="AF22" s="23">
        <v>2</v>
      </c>
      <c r="AG22" s="25">
        <v>2</v>
      </c>
      <c r="AH22" s="25">
        <v>2</v>
      </c>
      <c r="AI22" s="25">
        <v>2</v>
      </c>
      <c r="AJ22" s="25">
        <v>2</v>
      </c>
      <c r="AK22" s="25">
        <v>2</v>
      </c>
      <c r="AM22" s="44"/>
    </row>
    <row r="23" spans="2:39" ht="12" customHeight="1" x14ac:dyDescent="0.2">
      <c r="B23" s="20" t="s">
        <v>45</v>
      </c>
      <c r="C23" s="39" t="s">
        <v>32</v>
      </c>
      <c r="E23" s="51">
        <v>0.94779999999999998</v>
      </c>
      <c r="F23" s="51">
        <v>0.95</v>
      </c>
      <c r="G23" s="51">
        <v>0.95709999999999995</v>
      </c>
      <c r="H23" s="51">
        <v>0.95648999999999995</v>
      </c>
      <c r="I23" s="51">
        <v>0.93669999999999998</v>
      </c>
      <c r="J23" s="31">
        <v>0.93913999999999997</v>
      </c>
      <c r="K23" s="31">
        <v>0.74150000000000005</v>
      </c>
      <c r="L23" s="31">
        <v>0.95474999999999999</v>
      </c>
      <c r="M23" s="31">
        <v>0.92713999999999996</v>
      </c>
      <c r="N23" s="31">
        <v>0.96267999999999998</v>
      </c>
      <c r="O23" s="31">
        <v>0.96633999999999998</v>
      </c>
      <c r="P23" s="31">
        <v>0.94471000000000005</v>
      </c>
      <c r="Q23" s="31">
        <v>0.94577899794097464</v>
      </c>
      <c r="R23" s="32">
        <v>0.94199999999999995</v>
      </c>
      <c r="S23" s="32">
        <v>0.93834586466165415</v>
      </c>
      <c r="T23" s="32">
        <v>0.94299999999999995</v>
      </c>
      <c r="U23" s="32">
        <v>0.9535066981875493</v>
      </c>
      <c r="V23" s="32">
        <v>0.95783611774065236</v>
      </c>
      <c r="W23" s="32">
        <v>0.93703007518796988</v>
      </c>
      <c r="X23" s="32">
        <v>0.95783611774065236</v>
      </c>
      <c r="Y23" s="32">
        <v>0.92018779342723001</v>
      </c>
      <c r="Z23" s="32">
        <v>0.94951017332328558</v>
      </c>
      <c r="AA23" s="32">
        <v>0.94951017332328558</v>
      </c>
      <c r="AB23" s="19"/>
      <c r="AC23" s="51">
        <f t="shared" si="4"/>
        <v>0.94779999999999998</v>
      </c>
      <c r="AD23" s="51">
        <v>0.93669999999999998</v>
      </c>
      <c r="AE23" s="51">
        <v>0.92300000000000004</v>
      </c>
      <c r="AF23" s="51">
        <v>0.91859999999999997</v>
      </c>
      <c r="AG23" s="34">
        <v>0.92620000000000002</v>
      </c>
      <c r="AH23" s="34">
        <v>0.91140134133427464</v>
      </c>
      <c r="AI23" s="34">
        <f>2375/2603</f>
        <v>0.91240875912408759</v>
      </c>
      <c r="AJ23" s="34">
        <f>2523/2759</f>
        <v>0.91446176150779268</v>
      </c>
      <c r="AK23" s="34">
        <f>2414/2654</f>
        <v>0.90957045968349659</v>
      </c>
      <c r="AM23" s="44"/>
    </row>
    <row r="24" spans="2:39" s="53" customFormat="1" ht="12" customHeight="1" x14ac:dyDescent="0.2">
      <c r="B24" s="47" t="s">
        <v>46</v>
      </c>
      <c r="C24" s="52" t="s">
        <v>44</v>
      </c>
      <c r="E24" s="41" t="s">
        <v>47</v>
      </c>
      <c r="F24" s="41" t="s">
        <v>47</v>
      </c>
      <c r="G24" s="41" t="s">
        <v>47</v>
      </c>
      <c r="H24" s="41" t="s">
        <v>47</v>
      </c>
      <c r="I24" s="41" t="s">
        <v>47</v>
      </c>
      <c r="J24" s="41" t="s">
        <v>47</v>
      </c>
      <c r="K24" s="41" t="s">
        <v>47</v>
      </c>
      <c r="L24" s="41" t="s">
        <v>47</v>
      </c>
      <c r="M24" s="41" t="s">
        <v>47</v>
      </c>
      <c r="N24" s="41" t="s">
        <v>47</v>
      </c>
      <c r="O24" s="41" t="s">
        <v>47</v>
      </c>
      <c r="P24" s="41" t="s">
        <v>47</v>
      </c>
      <c r="Q24" s="41" t="s">
        <v>47</v>
      </c>
      <c r="R24" s="42" t="s">
        <v>47</v>
      </c>
      <c r="S24" s="42" t="s">
        <v>47</v>
      </c>
      <c r="T24" s="42" t="s">
        <v>47</v>
      </c>
      <c r="U24" s="42" t="s">
        <v>48</v>
      </c>
      <c r="V24" s="42" t="s">
        <v>48</v>
      </c>
      <c r="W24" s="42" t="s">
        <v>48</v>
      </c>
      <c r="X24" s="42" t="s">
        <v>48</v>
      </c>
      <c r="Y24" s="42" t="s">
        <v>48</v>
      </c>
      <c r="Z24" s="42" t="s">
        <v>48</v>
      </c>
      <c r="AA24" s="42" t="s">
        <v>48</v>
      </c>
      <c r="AB24" s="47"/>
      <c r="AC24" s="41">
        <v>0.93540000000000001</v>
      </c>
      <c r="AD24" s="41">
        <v>0.91</v>
      </c>
      <c r="AE24" s="41">
        <v>0.90200000000000002</v>
      </c>
      <c r="AF24" s="41">
        <v>0.91400000000000003</v>
      </c>
      <c r="AG24" s="43">
        <v>0.93400000000000005</v>
      </c>
      <c r="AH24" s="54">
        <v>91</v>
      </c>
      <c r="AI24" s="54">
        <v>86</v>
      </c>
      <c r="AJ24" s="54">
        <v>83</v>
      </c>
      <c r="AK24" s="54" t="s">
        <v>49</v>
      </c>
      <c r="AL24" s="55"/>
      <c r="AM24" s="56"/>
    </row>
    <row r="25" spans="2:39" ht="12" customHeight="1" x14ac:dyDescent="0.2">
      <c r="B25" s="20" t="s">
        <v>50</v>
      </c>
      <c r="C25" s="39" t="s">
        <v>32</v>
      </c>
      <c r="E25" s="57" t="s">
        <v>47</v>
      </c>
      <c r="F25" s="57" t="s">
        <v>47</v>
      </c>
      <c r="G25" s="57" t="s">
        <v>47</v>
      </c>
      <c r="H25" s="57" t="s">
        <v>48</v>
      </c>
      <c r="I25" s="57" t="s">
        <v>48</v>
      </c>
      <c r="J25" s="57" t="s">
        <v>48</v>
      </c>
      <c r="K25" s="57" t="s">
        <v>48</v>
      </c>
      <c r="L25" s="57" t="s">
        <v>48</v>
      </c>
      <c r="M25" s="57" t="s">
        <v>48</v>
      </c>
      <c r="N25" s="57" t="s">
        <v>48</v>
      </c>
      <c r="O25" s="57" t="s">
        <v>48</v>
      </c>
      <c r="P25" s="57" t="s">
        <v>48</v>
      </c>
      <c r="Q25" s="57" t="s">
        <v>48</v>
      </c>
      <c r="R25" s="58" t="s">
        <v>48</v>
      </c>
      <c r="S25" s="58" t="s">
        <v>48</v>
      </c>
      <c r="T25" s="58" t="s">
        <v>48</v>
      </c>
      <c r="U25" s="58" t="s">
        <v>48</v>
      </c>
      <c r="V25" s="58" t="s">
        <v>51</v>
      </c>
      <c r="W25" s="58" t="s">
        <v>51</v>
      </c>
      <c r="X25" s="58" t="s">
        <v>48</v>
      </c>
      <c r="Y25" s="58" t="s">
        <v>48</v>
      </c>
      <c r="Z25" s="58" t="s">
        <v>51</v>
      </c>
      <c r="AA25" s="58" t="s">
        <v>51</v>
      </c>
      <c r="AB25" s="59"/>
      <c r="AC25" s="57">
        <v>48</v>
      </c>
      <c r="AD25" s="57">
        <v>24.5</v>
      </c>
      <c r="AE25" s="57">
        <v>24.2</v>
      </c>
      <c r="AF25" s="57">
        <v>31.8</v>
      </c>
      <c r="AG25" s="60" t="s">
        <v>49</v>
      </c>
      <c r="AH25" s="60" t="s">
        <v>49</v>
      </c>
      <c r="AI25" s="60" t="s">
        <v>49</v>
      </c>
      <c r="AJ25" s="60" t="s">
        <v>49</v>
      </c>
      <c r="AK25" s="60" t="s">
        <v>52</v>
      </c>
      <c r="AM25" s="44"/>
    </row>
    <row r="26" spans="2:39" ht="12" customHeight="1" x14ac:dyDescent="0.2">
      <c r="B26" s="20" t="s">
        <v>53</v>
      </c>
      <c r="C26" s="39" t="s">
        <v>44</v>
      </c>
      <c r="E26" s="61">
        <v>257450</v>
      </c>
      <c r="F26" s="61">
        <v>254695</v>
      </c>
      <c r="G26" s="61">
        <v>301381</v>
      </c>
      <c r="H26" s="61">
        <v>250172</v>
      </c>
      <c r="I26" s="61">
        <v>293365</v>
      </c>
      <c r="J26" s="61">
        <v>278592</v>
      </c>
      <c r="K26" s="61">
        <v>229797</v>
      </c>
      <c r="L26" s="61">
        <v>248468</v>
      </c>
      <c r="M26" s="61">
        <v>234962</v>
      </c>
      <c r="N26" s="61">
        <v>206082</v>
      </c>
      <c r="O26" s="61">
        <v>235460</v>
      </c>
      <c r="P26" s="61">
        <v>224437</v>
      </c>
      <c r="Q26" s="61">
        <v>228868</v>
      </c>
      <c r="R26" s="62">
        <v>233074</v>
      </c>
      <c r="S26" s="62">
        <v>228211</v>
      </c>
      <c r="T26" s="62">
        <v>233049</v>
      </c>
      <c r="U26" s="62">
        <v>278604</v>
      </c>
      <c r="V26" s="62">
        <v>282521</v>
      </c>
      <c r="W26" s="62">
        <v>239407</v>
      </c>
      <c r="X26" s="62">
        <v>282521</v>
      </c>
      <c r="Y26" s="62">
        <v>301469</v>
      </c>
      <c r="Z26" s="62">
        <v>318099</v>
      </c>
      <c r="AA26" s="62">
        <v>300524</v>
      </c>
      <c r="AB26" s="63"/>
      <c r="AC26" s="61">
        <f>+SUM(E26:H26)</f>
        <v>1063698</v>
      </c>
      <c r="AD26" s="61">
        <f>+I26+J26+K26+L26</f>
        <v>1050222</v>
      </c>
      <c r="AE26" s="61">
        <v>900941</v>
      </c>
      <c r="AF26" s="61">
        <v>923202</v>
      </c>
      <c r="AG26" s="64">
        <v>1059516</v>
      </c>
      <c r="AH26" s="64">
        <v>1234913</v>
      </c>
      <c r="AI26" s="64">
        <v>1308802</v>
      </c>
      <c r="AJ26" s="64" t="s">
        <v>49</v>
      </c>
      <c r="AK26" s="64" t="s">
        <v>49</v>
      </c>
      <c r="AM26" s="44"/>
    </row>
    <row r="27" spans="2:39" ht="12" customHeight="1" x14ac:dyDescent="0.2">
      <c r="B27" s="38" t="s">
        <v>54</v>
      </c>
      <c r="C27" s="39" t="s">
        <v>44</v>
      </c>
      <c r="E27" s="61">
        <v>143104</v>
      </c>
      <c r="F27" s="61">
        <v>136346</v>
      </c>
      <c r="G27" s="61">
        <v>180998</v>
      </c>
      <c r="H27" s="61">
        <v>130241</v>
      </c>
      <c r="I27" s="61">
        <v>182810</v>
      </c>
      <c r="J27" s="61">
        <v>148790</v>
      </c>
      <c r="K27" s="61">
        <v>132340</v>
      </c>
      <c r="L27" s="61">
        <v>118022</v>
      </c>
      <c r="M27" s="61">
        <v>111414</v>
      </c>
      <c r="N27" s="61">
        <v>77286</v>
      </c>
      <c r="O27" s="61">
        <v>74977</v>
      </c>
      <c r="P27" s="61">
        <v>66692</v>
      </c>
      <c r="Q27" s="61">
        <v>63878</v>
      </c>
      <c r="R27" s="62">
        <v>60959</v>
      </c>
      <c r="S27" s="62">
        <v>71122</v>
      </c>
      <c r="T27" s="62">
        <v>71545</v>
      </c>
      <c r="U27" s="62">
        <v>93327</v>
      </c>
      <c r="V27" s="62">
        <v>83344</v>
      </c>
      <c r="W27" s="62">
        <v>78102</v>
      </c>
      <c r="X27" s="62">
        <v>83344</v>
      </c>
      <c r="Y27" s="62">
        <v>119688</v>
      </c>
      <c r="Z27" s="62">
        <v>93900</v>
      </c>
      <c r="AA27" s="62">
        <v>106822</v>
      </c>
      <c r="AB27" s="63"/>
      <c r="AC27" s="61">
        <f t="shared" ref="AC27:AC29" si="5">+SUM(E27:H27)</f>
        <v>590689</v>
      </c>
      <c r="AD27" s="61">
        <f t="shared" ref="AD27:AD29" si="6">+I27+J27+K27+L27</f>
        <v>581962</v>
      </c>
      <c r="AE27" s="61">
        <v>330369</v>
      </c>
      <c r="AF27" s="61">
        <v>267504</v>
      </c>
      <c r="AG27" s="64">
        <v>360358</v>
      </c>
      <c r="AH27" s="64">
        <v>443782</v>
      </c>
      <c r="AI27" s="64">
        <v>367427</v>
      </c>
      <c r="AJ27" s="64" t="s">
        <v>49</v>
      </c>
      <c r="AK27" s="64" t="s">
        <v>49</v>
      </c>
      <c r="AM27" s="44"/>
    </row>
    <row r="28" spans="2:39" ht="12" customHeight="1" x14ac:dyDescent="0.2">
      <c r="B28" s="38" t="s">
        <v>55</v>
      </c>
      <c r="C28" s="39" t="s">
        <v>44</v>
      </c>
      <c r="E28" s="65">
        <v>10944</v>
      </c>
      <c r="F28" s="65">
        <v>12634</v>
      </c>
      <c r="G28" s="65">
        <v>14150</v>
      </c>
      <c r="H28" s="65">
        <v>16189</v>
      </c>
      <c r="I28" s="65">
        <v>14463</v>
      </c>
      <c r="J28" s="65">
        <v>15297</v>
      </c>
      <c r="K28" s="65">
        <v>15377</v>
      </c>
      <c r="L28" s="65">
        <v>15188</v>
      </c>
      <c r="M28" s="65">
        <v>15878</v>
      </c>
      <c r="N28" s="61">
        <v>19327</v>
      </c>
      <c r="O28" s="61">
        <v>19382</v>
      </c>
      <c r="P28" s="61">
        <v>19709</v>
      </c>
      <c r="Q28" s="61">
        <v>25194</v>
      </c>
      <c r="R28" s="62">
        <v>23600</v>
      </c>
      <c r="S28" s="62">
        <v>12907</v>
      </c>
      <c r="T28" s="62">
        <v>7711</v>
      </c>
      <c r="U28" s="62">
        <v>7125</v>
      </c>
      <c r="V28" s="62">
        <v>12913</v>
      </c>
      <c r="W28" s="62">
        <v>21931</v>
      </c>
      <c r="X28" s="62">
        <v>12913</v>
      </c>
      <c r="Y28" s="62">
        <v>5498</v>
      </c>
      <c r="Z28" s="62">
        <v>7190</v>
      </c>
      <c r="AA28" s="62">
        <v>6787</v>
      </c>
      <c r="AB28" s="63"/>
      <c r="AC28" s="61">
        <f t="shared" si="5"/>
        <v>53917</v>
      </c>
      <c r="AD28" s="65">
        <f>+I28+J28+K28+L28</f>
        <v>60325</v>
      </c>
      <c r="AE28" s="65">
        <v>74275</v>
      </c>
      <c r="AF28" s="65">
        <v>69412</v>
      </c>
      <c r="AG28" s="64">
        <v>47596</v>
      </c>
      <c r="AH28" s="64">
        <v>26339</v>
      </c>
      <c r="AI28" s="64">
        <v>32461</v>
      </c>
      <c r="AJ28" s="64" t="s">
        <v>49</v>
      </c>
      <c r="AK28" s="64" t="s">
        <v>49</v>
      </c>
      <c r="AM28" s="44"/>
    </row>
    <row r="29" spans="2:39" ht="12" customHeight="1" x14ac:dyDescent="0.2">
      <c r="B29" s="20" t="s">
        <v>56</v>
      </c>
      <c r="C29" s="39" t="s">
        <v>44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3"/>
      <c r="AC29" s="61">
        <f t="shared" si="5"/>
        <v>0</v>
      </c>
      <c r="AD29" s="19">
        <f t="shared" si="6"/>
        <v>0</v>
      </c>
      <c r="AE29" s="19">
        <v>0</v>
      </c>
      <c r="AF29" s="19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M29" s="44"/>
    </row>
    <row r="30" spans="2:39" ht="12" customHeight="1" x14ac:dyDescent="0.2">
      <c r="B30" s="20"/>
      <c r="C30" s="39"/>
      <c r="Q30" s="61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3"/>
      <c r="AG30" s="66"/>
      <c r="AH30" s="66"/>
      <c r="AI30" s="66"/>
      <c r="AJ30" s="66"/>
      <c r="AK30" s="66"/>
      <c r="AM30" s="44"/>
    </row>
    <row r="31" spans="2:39" s="18" customFormat="1" ht="12" customHeight="1" x14ac:dyDescent="0.35">
      <c r="B31" s="12" t="s">
        <v>57</v>
      </c>
      <c r="C31" s="11" t="s">
        <v>4</v>
      </c>
      <c r="D31" s="12"/>
      <c r="E31" s="67" t="str">
        <f t="shared" ref="E31:I31" si="7">+E3</f>
        <v>4Q24</v>
      </c>
      <c r="F31" s="67" t="str">
        <f t="shared" si="7"/>
        <v>3Q24</v>
      </c>
      <c r="G31" s="67" t="str">
        <f t="shared" si="7"/>
        <v>2Q24</v>
      </c>
      <c r="H31" s="67" t="str">
        <f t="shared" si="7"/>
        <v>1Q24</v>
      </c>
      <c r="I31" s="67" t="str">
        <f t="shared" si="7"/>
        <v>4Q23</v>
      </c>
      <c r="J31" s="67" t="str">
        <f>+J3</f>
        <v>3Q23</v>
      </c>
      <c r="K31" s="67" t="str">
        <f>+K3</f>
        <v>2Q23</v>
      </c>
      <c r="L31" s="67" t="str">
        <f>+L3</f>
        <v>1Q23</v>
      </c>
      <c r="M31" s="11" t="s">
        <v>13</v>
      </c>
      <c r="N31" s="11" t="s">
        <v>14</v>
      </c>
      <c r="O31" s="14" t="s">
        <v>15</v>
      </c>
      <c r="P31" s="11" t="s">
        <v>16</v>
      </c>
      <c r="Q31" s="14" t="str">
        <f t="shared" ref="Q31:AA31" si="8">+Q3</f>
        <v>4Q21</v>
      </c>
      <c r="R31" s="15" t="str">
        <f t="shared" si="8"/>
        <v>3Q21</v>
      </c>
      <c r="S31" s="15" t="str">
        <f t="shared" si="8"/>
        <v>2Q21</v>
      </c>
      <c r="T31" s="15" t="str">
        <f t="shared" si="8"/>
        <v>1Q21</v>
      </c>
      <c r="U31" s="15" t="str">
        <f t="shared" si="8"/>
        <v>4Q20</v>
      </c>
      <c r="V31" s="15" t="str">
        <f t="shared" si="8"/>
        <v>3Q20</v>
      </c>
      <c r="W31" s="15" t="str">
        <f t="shared" si="8"/>
        <v>2Q20</v>
      </c>
      <c r="X31" s="15" t="str">
        <f t="shared" si="8"/>
        <v>1Q20</v>
      </c>
      <c r="Y31" s="15" t="str">
        <f t="shared" si="8"/>
        <v>4Q19</v>
      </c>
      <c r="Z31" s="15" t="str">
        <f t="shared" si="8"/>
        <v>3Q19</v>
      </c>
      <c r="AA31" s="15" t="str">
        <f t="shared" si="8"/>
        <v>2Q19</v>
      </c>
      <c r="AB31" s="6"/>
      <c r="AC31" s="67">
        <f t="shared" ref="AC31:AK31" si="9">+AC3</f>
        <v>2024</v>
      </c>
      <c r="AD31" s="67">
        <f t="shared" si="9"/>
        <v>2023</v>
      </c>
      <c r="AE31" s="67">
        <f t="shared" si="9"/>
        <v>2022</v>
      </c>
      <c r="AF31" s="67">
        <f t="shared" si="9"/>
        <v>2021</v>
      </c>
      <c r="AG31" s="17">
        <f t="shared" si="9"/>
        <v>2020</v>
      </c>
      <c r="AH31" s="17">
        <f t="shared" si="9"/>
        <v>2019</v>
      </c>
      <c r="AI31" s="17">
        <f t="shared" si="9"/>
        <v>2018</v>
      </c>
      <c r="AJ31" s="17">
        <f t="shared" si="9"/>
        <v>2017</v>
      </c>
      <c r="AK31" s="17">
        <f t="shared" si="9"/>
        <v>2016</v>
      </c>
      <c r="AM31" s="19"/>
    </row>
    <row r="32" spans="2:39" ht="12" customHeight="1" x14ac:dyDescent="0.2">
      <c r="B32" s="20"/>
      <c r="C32" s="39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3"/>
      <c r="AG32" s="66"/>
      <c r="AH32" s="66"/>
      <c r="AI32" s="66"/>
      <c r="AJ32" s="66"/>
      <c r="AK32" s="66"/>
    </row>
    <row r="33" spans="2:39" ht="12" customHeight="1" x14ac:dyDescent="0.2">
      <c r="B33" s="20" t="s">
        <v>58</v>
      </c>
      <c r="C33" s="39" t="s">
        <v>44</v>
      </c>
      <c r="E33" s="70">
        <v>2370</v>
      </c>
      <c r="F33" s="70">
        <v>2332</v>
      </c>
      <c r="G33" s="70">
        <v>2324</v>
      </c>
      <c r="H33" s="70">
        <v>2293</v>
      </c>
      <c r="I33" s="70">
        <v>2271</v>
      </c>
      <c r="J33" s="23">
        <v>2236</v>
      </c>
      <c r="K33" s="23">
        <v>2270</v>
      </c>
      <c r="L33" s="23">
        <v>2264</v>
      </c>
      <c r="M33" s="23">
        <v>2254</v>
      </c>
      <c r="N33" s="23">
        <v>2538</v>
      </c>
      <c r="O33" s="23">
        <v>2491</v>
      </c>
      <c r="P33" s="23">
        <v>2470</v>
      </c>
      <c r="Q33" s="23">
        <v>2200</v>
      </c>
      <c r="R33" s="24">
        <v>2172</v>
      </c>
      <c r="S33" s="24">
        <v>2130</v>
      </c>
      <c r="T33" s="24">
        <v>2114</v>
      </c>
      <c r="U33" s="24">
        <v>2131</v>
      </c>
      <c r="V33" s="24">
        <v>2072</v>
      </c>
      <c r="W33" s="24">
        <v>2021</v>
      </c>
      <c r="X33" s="24">
        <v>1979</v>
      </c>
      <c r="Y33" s="24">
        <v>1950</v>
      </c>
      <c r="Z33" s="24">
        <v>1882</v>
      </c>
      <c r="AA33" s="24">
        <v>1956</v>
      </c>
      <c r="AB33" s="63"/>
      <c r="AC33" s="70">
        <f>+E33</f>
        <v>2370</v>
      </c>
      <c r="AD33" s="70">
        <v>2271</v>
      </c>
      <c r="AE33" s="70">
        <v>2254</v>
      </c>
      <c r="AF33" s="70">
        <v>2200</v>
      </c>
      <c r="AG33" s="25">
        <v>2131</v>
      </c>
      <c r="AH33" s="25">
        <v>1941</v>
      </c>
      <c r="AI33" s="25">
        <v>1647</v>
      </c>
      <c r="AJ33" s="25">
        <v>1586</v>
      </c>
      <c r="AK33" s="25">
        <v>1557</v>
      </c>
    </row>
    <row r="34" spans="2:39" ht="12" customHeight="1" x14ac:dyDescent="0.2">
      <c r="B34" s="20" t="s">
        <v>59</v>
      </c>
      <c r="C34" s="39" t="s">
        <v>32</v>
      </c>
      <c r="E34" s="19">
        <v>34.549999999999997</v>
      </c>
      <c r="F34" s="19">
        <v>34.71</v>
      </c>
      <c r="G34" s="19">
        <v>34.53</v>
      </c>
      <c r="H34" s="19">
        <v>34.18</v>
      </c>
      <c r="I34" s="19">
        <v>32.54</v>
      </c>
      <c r="J34" s="41">
        <v>0.32669999999999999</v>
      </c>
      <c r="K34" s="41">
        <v>0.32290000000000002</v>
      </c>
      <c r="L34" s="41">
        <v>0.32464664310954061</v>
      </c>
      <c r="M34" s="41">
        <v>0.32298136645962733</v>
      </c>
      <c r="N34" s="41">
        <v>0.33850000000000002</v>
      </c>
      <c r="O34" s="41">
        <v>0.33760000000000001</v>
      </c>
      <c r="P34" s="41">
        <v>0.33279999999999998</v>
      </c>
      <c r="Q34" s="41">
        <v>0.33482000000000001</v>
      </c>
      <c r="R34" s="42">
        <v>0.33048433048433046</v>
      </c>
      <c r="S34" s="42">
        <v>0.32744107744107742</v>
      </c>
      <c r="T34" s="42">
        <v>0.32535271483539974</v>
      </c>
      <c r="U34" s="42">
        <v>0.29938995776630689</v>
      </c>
      <c r="V34" s="42">
        <v>0.31302801244997774</v>
      </c>
      <c r="W34" s="42">
        <v>0.29688273132112813</v>
      </c>
      <c r="X34" s="42">
        <v>0.30681276798475465</v>
      </c>
      <c r="Y34" s="42">
        <v>0.29435897435897435</v>
      </c>
      <c r="Z34" s="42">
        <v>0.29479479479479481</v>
      </c>
      <c r="AA34" s="42">
        <v>0.2765848670756646</v>
      </c>
      <c r="AB34" s="47"/>
      <c r="AC34" s="19">
        <f t="shared" ref="AC34:AC35" si="10">+E34</f>
        <v>34.549999999999997</v>
      </c>
      <c r="AD34" s="19">
        <v>32.54</v>
      </c>
      <c r="AE34" s="19">
        <v>0.32300000000000001</v>
      </c>
      <c r="AF34" s="19">
        <v>0.3095</v>
      </c>
      <c r="AG34" s="43">
        <v>0.2994</v>
      </c>
      <c r="AH34" s="43">
        <v>0.29417825862957236</v>
      </c>
      <c r="AI34" s="43">
        <v>0.26472374013357619</v>
      </c>
      <c r="AJ34" s="43">
        <v>0.25790000000000002</v>
      </c>
      <c r="AK34" s="66">
        <v>0.25180000000000002</v>
      </c>
    </row>
    <row r="35" spans="2:39" ht="12" customHeight="1" x14ac:dyDescent="0.2">
      <c r="B35" s="20" t="s">
        <v>60</v>
      </c>
      <c r="C35" s="39" t="s">
        <v>32</v>
      </c>
      <c r="E35" s="43">
        <v>0.26919999999999999</v>
      </c>
      <c r="F35" s="43">
        <v>0.25</v>
      </c>
      <c r="G35" s="43">
        <v>0.23080000000000001</v>
      </c>
      <c r="H35" s="43">
        <v>0.23530000000000001</v>
      </c>
      <c r="I35" s="43">
        <f>13/55</f>
        <v>0.23636363636363636</v>
      </c>
      <c r="J35" s="41">
        <v>0.2407</v>
      </c>
      <c r="K35" s="41">
        <v>0.2407</v>
      </c>
      <c r="L35" s="41">
        <v>0.27439024390243905</v>
      </c>
      <c r="M35" s="41">
        <v>0.26708074534161491</v>
      </c>
      <c r="N35" s="41">
        <v>0.23080000000000001</v>
      </c>
      <c r="O35" s="41">
        <v>0.2407</v>
      </c>
      <c r="P35" s="41">
        <v>0.22220000000000001</v>
      </c>
      <c r="Q35" s="41">
        <v>0.22069</v>
      </c>
      <c r="R35" s="42">
        <v>0.21428571428571427</v>
      </c>
      <c r="S35" s="42">
        <v>0.20143884892086331</v>
      </c>
      <c r="T35" s="42">
        <v>0.19285714285714287</v>
      </c>
      <c r="U35" s="42">
        <v>0.19424460431654678</v>
      </c>
      <c r="V35" s="42">
        <v>0.20437956204379562</v>
      </c>
      <c r="W35" s="42">
        <v>0.19565217391304349</v>
      </c>
      <c r="X35" s="42">
        <v>0.19852941176470587</v>
      </c>
      <c r="Y35" s="42">
        <v>0.21428571428571427</v>
      </c>
      <c r="Z35" s="42">
        <v>0.20437956204379562</v>
      </c>
      <c r="AA35" s="42">
        <v>0.20610687022900764</v>
      </c>
      <c r="AB35" s="47"/>
      <c r="AC35" s="43">
        <f t="shared" si="10"/>
        <v>0.26919999999999999</v>
      </c>
      <c r="AD35" s="43">
        <f>13/55</f>
        <v>0.23636363636363636</v>
      </c>
      <c r="AE35" s="43">
        <v>0.2671</v>
      </c>
      <c r="AF35" s="43">
        <v>0.22068965517241379</v>
      </c>
      <c r="AG35" s="43">
        <v>0.19424460431654678</v>
      </c>
      <c r="AH35" s="43">
        <v>0.20799999999999999</v>
      </c>
      <c r="AI35" s="43">
        <v>0.22500000000000001</v>
      </c>
      <c r="AJ35" s="43">
        <v>0.309</v>
      </c>
      <c r="AK35" s="66">
        <v>0.33</v>
      </c>
    </row>
    <row r="36" spans="2:39" ht="12" customHeight="1" x14ac:dyDescent="0.2">
      <c r="B36" s="20" t="s">
        <v>61</v>
      </c>
      <c r="C36" s="39" t="s">
        <v>32</v>
      </c>
      <c r="E36" s="57" t="s">
        <v>47</v>
      </c>
      <c r="F36" s="57" t="s">
        <v>47</v>
      </c>
      <c r="G36" s="57" t="s">
        <v>47</v>
      </c>
      <c r="H36" s="57" t="s">
        <v>48</v>
      </c>
      <c r="I36" s="57" t="s">
        <v>48</v>
      </c>
      <c r="J36" s="57" t="s">
        <v>48</v>
      </c>
      <c r="K36" s="57" t="s">
        <v>48</v>
      </c>
      <c r="L36" s="57" t="s">
        <v>48</v>
      </c>
      <c r="M36" s="57" t="s">
        <v>48</v>
      </c>
      <c r="N36" s="57" t="s">
        <v>48</v>
      </c>
      <c r="O36" s="57" t="s">
        <v>48</v>
      </c>
      <c r="P36" s="57" t="s">
        <v>48</v>
      </c>
      <c r="Q36" s="57" t="s">
        <v>48</v>
      </c>
      <c r="R36" s="58" t="s">
        <v>48</v>
      </c>
      <c r="S36" s="58" t="s">
        <v>48</v>
      </c>
      <c r="T36" s="58" t="s">
        <v>48</v>
      </c>
      <c r="U36" s="58" t="s">
        <v>48</v>
      </c>
      <c r="V36" s="58" t="s">
        <v>48</v>
      </c>
      <c r="W36" s="58" t="s">
        <v>48</v>
      </c>
      <c r="X36" s="58" t="s">
        <v>48</v>
      </c>
      <c r="Y36" s="58" t="s">
        <v>48</v>
      </c>
      <c r="Z36" s="58" t="s">
        <v>48</v>
      </c>
      <c r="AA36" s="58" t="s">
        <v>48</v>
      </c>
      <c r="AB36" s="47"/>
      <c r="AC36" s="41">
        <v>0.48</v>
      </c>
      <c r="AD36" s="41">
        <f>20735.05/74120.75</f>
        <v>0.27974689948496201</v>
      </c>
      <c r="AE36" s="57">
        <v>0.29466999999999999</v>
      </c>
      <c r="AF36" s="57">
        <v>0.30449395451086497</v>
      </c>
      <c r="AG36" s="43">
        <v>0.37343114157207113</v>
      </c>
      <c r="AH36" s="43">
        <v>0.27837661530815111</v>
      </c>
      <c r="AI36" s="43">
        <v>0.23</v>
      </c>
      <c r="AJ36" s="43">
        <v>0.25</v>
      </c>
      <c r="AK36" s="66">
        <v>0.34</v>
      </c>
    </row>
    <row r="37" spans="2:39" ht="12" customHeight="1" x14ac:dyDescent="0.2">
      <c r="B37" s="71" t="s">
        <v>62</v>
      </c>
      <c r="C37" s="39"/>
      <c r="E37" s="57">
        <v>58.4</v>
      </c>
      <c r="F37" s="57">
        <v>64.3</v>
      </c>
      <c r="G37" s="57">
        <v>93</v>
      </c>
      <c r="H37" s="57">
        <v>95.7</v>
      </c>
      <c r="I37" s="57">
        <v>57.4</v>
      </c>
      <c r="J37" s="57">
        <v>57.4</v>
      </c>
      <c r="K37" s="57">
        <v>72.900000000000006</v>
      </c>
      <c r="L37" s="57">
        <v>94.7</v>
      </c>
      <c r="M37" s="57">
        <v>116.2</v>
      </c>
      <c r="N37" s="57">
        <v>96.1</v>
      </c>
      <c r="O37" s="57">
        <v>7</v>
      </c>
      <c r="P37" s="58">
        <v>13.5</v>
      </c>
      <c r="Q37" s="57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20"/>
      <c r="AC37" s="57">
        <f>+E37</f>
        <v>58.4</v>
      </c>
      <c r="AD37" s="57"/>
      <c r="AE37" s="57"/>
      <c r="AF37" s="57"/>
      <c r="AG37" s="60"/>
      <c r="AH37" s="60"/>
      <c r="AI37" s="60"/>
      <c r="AJ37" s="60"/>
      <c r="AK37" s="60"/>
    </row>
    <row r="38" spans="2:39" ht="12" customHeight="1" x14ac:dyDescent="0.2">
      <c r="B38" s="20" t="s">
        <v>63</v>
      </c>
      <c r="C38" s="39"/>
      <c r="E38" s="57" t="s">
        <v>64</v>
      </c>
      <c r="F38" s="57" t="s">
        <v>64</v>
      </c>
      <c r="G38" s="57" t="s">
        <v>64</v>
      </c>
      <c r="H38" s="57" t="s">
        <v>64</v>
      </c>
      <c r="I38" s="57" t="s">
        <v>64</v>
      </c>
      <c r="J38" s="57" t="s">
        <v>64</v>
      </c>
      <c r="K38" s="57" t="s">
        <v>64</v>
      </c>
      <c r="L38" s="57" t="s">
        <v>64</v>
      </c>
      <c r="M38" s="57" t="s">
        <v>64</v>
      </c>
      <c r="N38" s="57" t="s">
        <v>64</v>
      </c>
      <c r="O38" s="57" t="s">
        <v>64</v>
      </c>
      <c r="P38" s="58" t="s">
        <v>64</v>
      </c>
      <c r="Q38" s="57" t="s">
        <v>64</v>
      </c>
      <c r="R38" s="58">
        <v>2737.6</v>
      </c>
      <c r="S38" s="58">
        <v>2204.1999999999998</v>
      </c>
      <c r="T38" s="58" t="s">
        <v>64</v>
      </c>
      <c r="U38" s="58" t="s">
        <v>64</v>
      </c>
      <c r="V38" s="58" t="s">
        <v>64</v>
      </c>
      <c r="W38" s="58" t="s">
        <v>64</v>
      </c>
      <c r="X38" s="58" t="s">
        <v>64</v>
      </c>
      <c r="Y38" s="58" t="s">
        <v>64</v>
      </c>
      <c r="Z38" s="58" t="s">
        <v>64</v>
      </c>
      <c r="AA38" s="58" t="s">
        <v>64</v>
      </c>
      <c r="AB38" s="20"/>
      <c r="AC38" s="57" t="str">
        <f t="shared" ref="AC38:AC42" si="11">+E38</f>
        <v>ND</v>
      </c>
      <c r="AD38" s="57" t="s">
        <v>64</v>
      </c>
      <c r="AE38" s="57">
        <v>940.1</v>
      </c>
      <c r="AF38" s="57">
        <v>1532.9</v>
      </c>
      <c r="AG38" s="58" t="s">
        <v>64</v>
      </c>
      <c r="AH38" s="58" t="s">
        <v>64</v>
      </c>
      <c r="AI38" s="58" t="s">
        <v>64</v>
      </c>
      <c r="AJ38" s="58" t="s">
        <v>64</v>
      </c>
      <c r="AK38" s="58" t="s">
        <v>64</v>
      </c>
    </row>
    <row r="39" spans="2:39" ht="12" customHeight="1" x14ac:dyDescent="0.2">
      <c r="B39" s="71" t="s">
        <v>65</v>
      </c>
      <c r="C39" s="39"/>
      <c r="E39" s="57">
        <v>6.7</v>
      </c>
      <c r="F39" s="57">
        <v>9.1999999999999993</v>
      </c>
      <c r="G39" s="57">
        <v>8.3000000000000007</v>
      </c>
      <c r="H39" s="57">
        <v>9.6</v>
      </c>
      <c r="I39" s="6">
        <v>8.3000000000000007</v>
      </c>
      <c r="J39" s="6">
        <v>8.3000000000000007</v>
      </c>
      <c r="K39" s="6">
        <v>9.3000000000000007</v>
      </c>
      <c r="L39" s="6">
        <v>14</v>
      </c>
      <c r="M39" s="6">
        <v>15.6</v>
      </c>
      <c r="N39" s="6">
        <v>7</v>
      </c>
      <c r="O39" s="57">
        <v>1.3</v>
      </c>
      <c r="P39" s="58">
        <v>1.8</v>
      </c>
      <c r="Q39" s="57">
        <v>8.5</v>
      </c>
      <c r="R39" s="58">
        <v>10.5</v>
      </c>
      <c r="S39" s="58">
        <v>6.1</v>
      </c>
      <c r="T39" s="58">
        <v>6.3</v>
      </c>
      <c r="U39" s="58">
        <v>10</v>
      </c>
      <c r="V39" s="58">
        <v>9.8000000000000007</v>
      </c>
      <c r="W39" s="58">
        <v>7.8</v>
      </c>
      <c r="X39" s="58">
        <v>9.8000000000000007</v>
      </c>
      <c r="Y39" s="58">
        <v>9.6999999999999993</v>
      </c>
      <c r="Z39" s="58">
        <v>13.9</v>
      </c>
      <c r="AA39" s="58">
        <v>9.1999999999999993</v>
      </c>
      <c r="AB39" s="20"/>
      <c r="AC39" s="57">
        <f t="shared" si="11"/>
        <v>6.7</v>
      </c>
      <c r="AD39" s="57"/>
      <c r="AE39" s="57">
        <v>6.4</v>
      </c>
      <c r="AF39" s="57">
        <v>7.9</v>
      </c>
      <c r="AG39" s="60">
        <v>1.2</v>
      </c>
      <c r="AH39" s="60">
        <v>3.92</v>
      </c>
      <c r="AI39" s="60">
        <v>6.5</v>
      </c>
      <c r="AJ39" s="60">
        <v>6.6</v>
      </c>
      <c r="AK39" s="60">
        <v>9.3000000000000007</v>
      </c>
    </row>
    <row r="40" spans="2:39" ht="12" customHeight="1" x14ac:dyDescent="0.2">
      <c r="B40" s="20" t="s">
        <v>66</v>
      </c>
      <c r="C40" s="39"/>
      <c r="E40" s="57" t="s">
        <v>64</v>
      </c>
      <c r="F40" s="57" t="s">
        <v>64</v>
      </c>
      <c r="G40" s="57" t="s">
        <v>64</v>
      </c>
      <c r="H40" s="57" t="s">
        <v>64</v>
      </c>
      <c r="I40" s="57" t="s">
        <v>64</v>
      </c>
      <c r="J40" s="57" t="s">
        <v>64</v>
      </c>
      <c r="K40" s="57" t="s">
        <v>64</v>
      </c>
      <c r="L40" s="57" t="s">
        <v>64</v>
      </c>
      <c r="M40" s="57" t="s">
        <v>64</v>
      </c>
      <c r="N40" s="57" t="s">
        <v>64</v>
      </c>
      <c r="O40" s="57" t="s">
        <v>64</v>
      </c>
      <c r="P40" s="58" t="s">
        <v>64</v>
      </c>
      <c r="Q40" s="57" t="s">
        <v>64</v>
      </c>
      <c r="R40" s="58">
        <v>11</v>
      </c>
      <c r="S40" s="58">
        <v>6.4</v>
      </c>
      <c r="T40" s="58" t="s">
        <v>64</v>
      </c>
      <c r="U40" s="58" t="s">
        <v>64</v>
      </c>
      <c r="V40" s="58" t="s">
        <v>64</v>
      </c>
      <c r="W40" s="58" t="s">
        <v>64</v>
      </c>
      <c r="X40" s="58" t="s">
        <v>64</v>
      </c>
      <c r="Y40" s="58" t="s">
        <v>64</v>
      </c>
      <c r="Z40" s="58" t="s">
        <v>64</v>
      </c>
      <c r="AA40" s="58" t="s">
        <v>64</v>
      </c>
      <c r="AB40" s="20"/>
      <c r="AC40" s="57" t="str">
        <f t="shared" si="11"/>
        <v>ND</v>
      </c>
      <c r="AD40" s="57" t="s">
        <v>64</v>
      </c>
      <c r="AE40" s="57">
        <v>10.8</v>
      </c>
      <c r="AF40" s="57">
        <v>8.1999999999999993</v>
      </c>
      <c r="AG40" s="58" t="s">
        <v>64</v>
      </c>
      <c r="AH40" s="58" t="s">
        <v>64</v>
      </c>
      <c r="AI40" s="58" t="s">
        <v>64</v>
      </c>
      <c r="AJ40" s="58" t="s">
        <v>64</v>
      </c>
      <c r="AK40" s="58" t="s">
        <v>64</v>
      </c>
    </row>
    <row r="41" spans="2:39" ht="12" customHeight="1" x14ac:dyDescent="0.2">
      <c r="B41" s="20" t="s">
        <v>67</v>
      </c>
      <c r="C41" s="39" t="s">
        <v>44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2">
        <v>0</v>
      </c>
      <c r="Q41" s="61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3"/>
      <c r="AC41" s="57">
        <f t="shared" si="11"/>
        <v>0</v>
      </c>
      <c r="AD41" s="61">
        <v>0</v>
      </c>
      <c r="AE41" s="61">
        <v>0</v>
      </c>
      <c r="AF41" s="61">
        <v>0</v>
      </c>
      <c r="AG41" s="64">
        <v>0</v>
      </c>
      <c r="AH41" s="64">
        <v>0</v>
      </c>
      <c r="AI41" s="64">
        <v>0</v>
      </c>
      <c r="AJ41" s="64">
        <v>0</v>
      </c>
      <c r="AK41" s="64">
        <v>0</v>
      </c>
    </row>
    <row r="42" spans="2:39" ht="12" customHeight="1" x14ac:dyDescent="0.2">
      <c r="B42" s="20" t="s">
        <v>68</v>
      </c>
      <c r="C42" s="39" t="s">
        <v>44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1</v>
      </c>
      <c r="L42" s="61">
        <v>1</v>
      </c>
      <c r="M42" s="61">
        <v>1</v>
      </c>
      <c r="N42" s="61">
        <v>1</v>
      </c>
      <c r="O42" s="61">
        <v>2</v>
      </c>
      <c r="P42" s="62">
        <v>0</v>
      </c>
      <c r="Q42" s="61">
        <v>0</v>
      </c>
      <c r="R42" s="62">
        <v>3</v>
      </c>
      <c r="S42" s="62">
        <v>2</v>
      </c>
      <c r="T42" s="62">
        <v>1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3"/>
      <c r="AC42" s="57">
        <f t="shared" si="11"/>
        <v>0</v>
      </c>
      <c r="AD42" s="61">
        <v>2</v>
      </c>
      <c r="AE42" s="61">
        <v>4</v>
      </c>
      <c r="AF42" s="61">
        <v>6</v>
      </c>
      <c r="AG42" s="64">
        <v>0</v>
      </c>
      <c r="AH42" s="64">
        <v>0</v>
      </c>
      <c r="AI42" s="64">
        <v>1</v>
      </c>
      <c r="AJ42" s="64">
        <v>1</v>
      </c>
      <c r="AK42" s="64">
        <v>2</v>
      </c>
    </row>
    <row r="43" spans="2:39" ht="12" customHeight="1" x14ac:dyDescent="0.2">
      <c r="B43" s="20" t="s">
        <v>69</v>
      </c>
      <c r="C43" s="39" t="s">
        <v>41</v>
      </c>
      <c r="E43" s="57" t="s">
        <v>47</v>
      </c>
      <c r="F43" s="57" t="s">
        <v>47</v>
      </c>
      <c r="G43" s="57" t="s">
        <v>47</v>
      </c>
      <c r="H43" s="57" t="s">
        <v>48</v>
      </c>
      <c r="I43" s="57" t="s">
        <v>48</v>
      </c>
      <c r="J43" s="57" t="s">
        <v>48</v>
      </c>
      <c r="K43" s="57" t="s">
        <v>48</v>
      </c>
      <c r="L43" s="57" t="s">
        <v>48</v>
      </c>
      <c r="M43" s="57" t="s">
        <v>48</v>
      </c>
      <c r="N43" s="57" t="s">
        <v>48</v>
      </c>
      <c r="O43" s="57" t="s">
        <v>48</v>
      </c>
      <c r="P43" s="58" t="s">
        <v>48</v>
      </c>
      <c r="Q43" s="57" t="s">
        <v>48</v>
      </c>
      <c r="R43" s="58" t="s">
        <v>48</v>
      </c>
      <c r="S43" s="58" t="s">
        <v>48</v>
      </c>
      <c r="T43" s="58" t="s">
        <v>48</v>
      </c>
      <c r="U43" s="58" t="s">
        <v>48</v>
      </c>
      <c r="V43" s="58" t="s">
        <v>48</v>
      </c>
      <c r="W43" s="58" t="s">
        <v>48</v>
      </c>
      <c r="X43" s="58" t="s">
        <v>48</v>
      </c>
      <c r="Y43" s="58" t="s">
        <v>48</v>
      </c>
      <c r="Z43" s="58" t="s">
        <v>48</v>
      </c>
      <c r="AA43" s="58" t="s">
        <v>48</v>
      </c>
      <c r="AB43" s="20"/>
      <c r="AC43" s="57">
        <v>51337</v>
      </c>
      <c r="AD43" s="57">
        <v>50020</v>
      </c>
      <c r="AE43" s="57">
        <v>61012.281999999999</v>
      </c>
      <c r="AF43" s="57">
        <v>47917.98129951</v>
      </c>
      <c r="AG43" s="25">
        <v>29521.985634000001</v>
      </c>
      <c r="AH43" s="25">
        <v>25709</v>
      </c>
      <c r="AI43" s="25">
        <v>27887</v>
      </c>
      <c r="AJ43" s="25">
        <v>31378</v>
      </c>
      <c r="AK43" s="25">
        <v>25428</v>
      </c>
    </row>
    <row r="44" spans="2:39" ht="12" customHeight="1" x14ac:dyDescent="0.2">
      <c r="B44" s="20"/>
      <c r="C44" s="39"/>
      <c r="Q44" s="57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20"/>
      <c r="AG44" s="25"/>
      <c r="AH44" s="25"/>
      <c r="AI44" s="25"/>
      <c r="AJ44" s="25"/>
      <c r="AK44" s="25"/>
    </row>
    <row r="45" spans="2:39" s="18" customFormat="1" ht="12" customHeight="1" x14ac:dyDescent="0.35">
      <c r="B45" s="12" t="s">
        <v>70</v>
      </c>
      <c r="C45" s="11" t="s">
        <v>4</v>
      </c>
      <c r="D45" s="12"/>
      <c r="E45" s="67" t="str">
        <f t="shared" ref="E45:I45" si="12">+E3</f>
        <v>4Q24</v>
      </c>
      <c r="F45" s="67" t="str">
        <f t="shared" si="12"/>
        <v>3Q24</v>
      </c>
      <c r="G45" s="67" t="str">
        <f t="shared" si="12"/>
        <v>2Q24</v>
      </c>
      <c r="H45" s="67" t="str">
        <f t="shared" si="12"/>
        <v>1Q24</v>
      </c>
      <c r="I45" s="67" t="str">
        <f t="shared" si="12"/>
        <v>4Q23</v>
      </c>
      <c r="J45" s="67" t="str">
        <f>+J3</f>
        <v>3Q23</v>
      </c>
      <c r="K45" s="67" t="str">
        <f>+K3</f>
        <v>2Q23</v>
      </c>
      <c r="L45" s="67" t="str">
        <f>+L3</f>
        <v>1Q23</v>
      </c>
      <c r="M45" s="11" t="s">
        <v>13</v>
      </c>
      <c r="N45" s="11" t="s">
        <v>14</v>
      </c>
      <c r="O45" s="14" t="s">
        <v>15</v>
      </c>
      <c r="P45" s="11" t="s">
        <v>16</v>
      </c>
      <c r="Q45" s="14" t="str">
        <f>+Q3</f>
        <v>4Q21</v>
      </c>
      <c r="R45" s="15" t="str">
        <f>+R3</f>
        <v>3Q21</v>
      </c>
      <c r="S45" s="15" t="str">
        <f>+S3</f>
        <v>2Q21</v>
      </c>
      <c r="T45" s="15" t="str">
        <f>+T3</f>
        <v>1Q21</v>
      </c>
      <c r="U45" s="15" t="str">
        <f>+U3</f>
        <v>4Q20</v>
      </c>
      <c r="V45" s="15" t="str">
        <f t="shared" ref="V45:AA45" si="13">+V3</f>
        <v>3Q20</v>
      </c>
      <c r="W45" s="15" t="str">
        <f t="shared" si="13"/>
        <v>2Q20</v>
      </c>
      <c r="X45" s="15" t="str">
        <f t="shared" si="13"/>
        <v>1Q20</v>
      </c>
      <c r="Y45" s="15" t="str">
        <f t="shared" si="13"/>
        <v>4Q19</v>
      </c>
      <c r="Z45" s="15" t="str">
        <f t="shared" si="13"/>
        <v>3Q19</v>
      </c>
      <c r="AA45" s="15" t="str">
        <f t="shared" si="13"/>
        <v>2Q19</v>
      </c>
      <c r="AB45" s="6"/>
      <c r="AC45" s="67">
        <f t="shared" ref="AC45:AK45" si="14">+AC3</f>
        <v>2024</v>
      </c>
      <c r="AD45" s="67">
        <f t="shared" si="14"/>
        <v>2023</v>
      </c>
      <c r="AE45" s="67">
        <f t="shared" si="14"/>
        <v>2022</v>
      </c>
      <c r="AF45" s="67">
        <f t="shared" si="14"/>
        <v>2021</v>
      </c>
      <c r="AG45" s="17">
        <f t="shared" si="14"/>
        <v>2020</v>
      </c>
      <c r="AH45" s="17">
        <f t="shared" si="14"/>
        <v>2019</v>
      </c>
      <c r="AI45" s="17">
        <f t="shared" si="14"/>
        <v>2018</v>
      </c>
      <c r="AJ45" s="17">
        <f t="shared" si="14"/>
        <v>2017</v>
      </c>
      <c r="AK45" s="17">
        <f t="shared" si="14"/>
        <v>2016</v>
      </c>
      <c r="AM45" s="19"/>
    </row>
    <row r="46" spans="2:39" ht="12" customHeight="1" x14ac:dyDescent="0.2">
      <c r="B46" s="20"/>
      <c r="C46" s="39"/>
      <c r="Q46" s="57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20"/>
      <c r="AG46" s="25"/>
      <c r="AH46" s="25"/>
      <c r="AI46" s="25"/>
      <c r="AJ46" s="25"/>
      <c r="AK46" s="25"/>
    </row>
    <row r="47" spans="2:39" ht="12" customHeight="1" x14ac:dyDescent="0.2">
      <c r="B47" s="20" t="s">
        <v>71</v>
      </c>
      <c r="C47" s="39" t="s">
        <v>72</v>
      </c>
      <c r="E47" s="57" t="s">
        <v>47</v>
      </c>
      <c r="F47" s="57" t="s">
        <v>47</v>
      </c>
      <c r="G47" s="57" t="s">
        <v>47</v>
      </c>
      <c r="H47" s="57" t="s">
        <v>48</v>
      </c>
      <c r="I47" s="57" t="s">
        <v>48</v>
      </c>
      <c r="J47" s="57" t="s">
        <v>48</v>
      </c>
      <c r="K47" s="57" t="s">
        <v>48</v>
      </c>
      <c r="L47" s="57" t="s">
        <v>48</v>
      </c>
      <c r="M47" s="57" t="s">
        <v>48</v>
      </c>
      <c r="N47" s="57" t="s">
        <v>48</v>
      </c>
      <c r="O47" s="57" t="s">
        <v>48</v>
      </c>
      <c r="P47" s="57" t="s">
        <v>48</v>
      </c>
      <c r="Q47" s="57" t="s">
        <v>48</v>
      </c>
      <c r="R47" s="58" t="s">
        <v>48</v>
      </c>
      <c r="S47" s="58" t="s">
        <v>48</v>
      </c>
      <c r="T47" s="58" t="s">
        <v>48</v>
      </c>
      <c r="U47" s="58" t="s">
        <v>48</v>
      </c>
      <c r="V47" s="58" t="s">
        <v>48</v>
      </c>
      <c r="W47" s="58" t="s">
        <v>48</v>
      </c>
      <c r="X47" s="58" t="s">
        <v>48</v>
      </c>
      <c r="Y47" s="58" t="s">
        <v>48</v>
      </c>
      <c r="Z47" s="58" t="s">
        <v>48</v>
      </c>
      <c r="AA47" s="58" t="s">
        <v>48</v>
      </c>
      <c r="AB47" s="20"/>
      <c r="AC47" s="57">
        <v>452562.73</v>
      </c>
      <c r="AD47" s="57">
        <v>529772</v>
      </c>
      <c r="AE47" s="57">
        <v>247762.74</v>
      </c>
      <c r="AF47" s="57">
        <v>231536.83</v>
      </c>
      <c r="AG47" s="25">
        <v>395987.55</v>
      </c>
      <c r="AH47" s="25">
        <v>1058117</v>
      </c>
      <c r="AI47" s="25">
        <v>1189569</v>
      </c>
      <c r="AJ47" s="25">
        <v>989342</v>
      </c>
      <c r="AK47" s="25">
        <v>2542883</v>
      </c>
    </row>
    <row r="48" spans="2:39" ht="12" customHeight="1" x14ac:dyDescent="0.2">
      <c r="B48" s="20" t="s">
        <v>73</v>
      </c>
      <c r="C48" s="39" t="s">
        <v>74</v>
      </c>
      <c r="E48" s="57" t="s">
        <v>47</v>
      </c>
      <c r="F48" s="57" t="s">
        <v>47</v>
      </c>
      <c r="G48" s="57" t="s">
        <v>47</v>
      </c>
      <c r="H48" s="57" t="s">
        <v>48</v>
      </c>
      <c r="I48" s="57" t="s">
        <v>48</v>
      </c>
      <c r="J48" s="57" t="s">
        <v>48</v>
      </c>
      <c r="K48" s="57" t="s">
        <v>48</v>
      </c>
      <c r="L48" s="57" t="s">
        <v>48</v>
      </c>
      <c r="M48" s="57" t="s">
        <v>48</v>
      </c>
      <c r="N48" s="57" t="s">
        <v>48</v>
      </c>
      <c r="O48" s="57" t="s">
        <v>48</v>
      </c>
      <c r="P48" s="57" t="s">
        <v>48</v>
      </c>
      <c r="Q48" s="57" t="s">
        <v>48</v>
      </c>
      <c r="R48" s="58" t="s">
        <v>48</v>
      </c>
      <c r="S48" s="58" t="s">
        <v>48</v>
      </c>
      <c r="T48" s="58" t="s">
        <v>48</v>
      </c>
      <c r="U48" s="58" t="s">
        <v>48</v>
      </c>
      <c r="V48" s="58" t="s">
        <v>48</v>
      </c>
      <c r="W48" s="58" t="s">
        <v>48</v>
      </c>
      <c r="X48" s="58" t="s">
        <v>48</v>
      </c>
      <c r="Y48" s="58" t="s">
        <v>48</v>
      </c>
      <c r="Z48" s="58" t="s">
        <v>48</v>
      </c>
      <c r="AA48" s="58" t="s">
        <v>48</v>
      </c>
      <c r="AB48" s="20"/>
      <c r="AC48" s="57">
        <v>110.76</v>
      </c>
      <c r="AD48" s="57">
        <v>145.47</v>
      </c>
      <c r="AE48" s="57">
        <v>38.970999999999997</v>
      </c>
      <c r="AF48" s="57">
        <v>40.83643</v>
      </c>
      <c r="AG48" s="25">
        <v>87.066890000000001</v>
      </c>
      <c r="AH48" s="25">
        <v>188</v>
      </c>
      <c r="AI48" s="25">
        <v>183</v>
      </c>
      <c r="AJ48" s="25">
        <v>157</v>
      </c>
      <c r="AK48" s="25">
        <v>357</v>
      </c>
    </row>
    <row r="49" spans="2:39" s="49" customFormat="1" ht="12" customHeight="1" x14ac:dyDescent="0.2">
      <c r="B49" s="72" t="s">
        <v>75</v>
      </c>
      <c r="C49" s="48" t="s">
        <v>44</v>
      </c>
      <c r="E49" s="48">
        <v>1149276</v>
      </c>
      <c r="F49" s="48">
        <v>390780</v>
      </c>
      <c r="G49" s="48">
        <v>547655</v>
      </c>
      <c r="H49" s="48">
        <v>150000</v>
      </c>
      <c r="I49" s="48">
        <f>3313539-SUM(J49:L49)</f>
        <v>1360520</v>
      </c>
      <c r="J49" s="49">
        <v>321544</v>
      </c>
      <c r="K49" s="49">
        <v>1331475</v>
      </c>
      <c r="L49" s="49">
        <v>300000</v>
      </c>
      <c r="M49" s="49">
        <v>1589694</v>
      </c>
      <c r="N49" s="49">
        <v>855769</v>
      </c>
      <c r="O49" s="49">
        <v>1028447</v>
      </c>
      <c r="P49" s="49">
        <v>144818</v>
      </c>
      <c r="Q49" s="23">
        <v>2276714</v>
      </c>
      <c r="R49" s="24">
        <v>152357</v>
      </c>
      <c r="S49" s="24">
        <v>267143</v>
      </c>
      <c r="T49" s="24">
        <v>360000</v>
      </c>
      <c r="U49" s="24">
        <v>1403060</v>
      </c>
      <c r="V49" s="24">
        <v>35500</v>
      </c>
      <c r="W49" s="24">
        <v>6000</v>
      </c>
      <c r="X49" s="24">
        <v>0</v>
      </c>
      <c r="Y49" s="24">
        <v>785391</v>
      </c>
      <c r="Z49" s="24">
        <v>200000</v>
      </c>
      <c r="AA49" s="24">
        <v>673000</v>
      </c>
      <c r="AB49" s="50"/>
      <c r="AC49" s="48">
        <v>2237711</v>
      </c>
      <c r="AD49" s="48">
        <f>+I49+J49+K49+L49</f>
        <v>3313539</v>
      </c>
      <c r="AE49" s="48">
        <v>3618728</v>
      </c>
      <c r="AF49" s="48">
        <v>3056214</v>
      </c>
      <c r="AG49" s="64">
        <v>1444560</v>
      </c>
      <c r="AH49" s="25">
        <v>1709100</v>
      </c>
      <c r="AI49" s="25">
        <v>1038611</v>
      </c>
      <c r="AJ49" s="25">
        <v>1023777</v>
      </c>
      <c r="AK49" s="25">
        <v>562775</v>
      </c>
      <c r="AL49" s="73"/>
      <c r="AM49" s="7"/>
    </row>
    <row r="50" spans="2:39" s="49" customFormat="1" ht="12" customHeight="1" x14ac:dyDescent="0.2">
      <c r="B50" s="50" t="s">
        <v>76</v>
      </c>
      <c r="C50" s="48" t="s">
        <v>44</v>
      </c>
      <c r="E50" s="48">
        <v>18005015</v>
      </c>
      <c r="F50" s="48">
        <v>16855739</v>
      </c>
      <c r="G50" s="48">
        <v>16464959</v>
      </c>
      <c r="H50" s="48">
        <v>15917304</v>
      </c>
      <c r="I50" s="48">
        <f>J50+I49</f>
        <v>15767304</v>
      </c>
      <c r="J50" s="49">
        <v>14406784</v>
      </c>
      <c r="K50" s="49">
        <v>14085240</v>
      </c>
      <c r="L50" s="49">
        <v>12753765</v>
      </c>
      <c r="M50" s="49">
        <v>12453765</v>
      </c>
      <c r="N50" s="49">
        <v>10864071</v>
      </c>
      <c r="O50" s="49">
        <v>10008302</v>
      </c>
      <c r="P50" s="49">
        <v>8979855</v>
      </c>
      <c r="Q50" s="23">
        <v>8835037</v>
      </c>
      <c r="R50" s="24">
        <v>6558323</v>
      </c>
      <c r="S50" s="24">
        <v>6405966</v>
      </c>
      <c r="T50" s="24">
        <v>6138823</v>
      </c>
      <c r="U50" s="24">
        <v>5778823</v>
      </c>
      <c r="V50" s="24">
        <v>4375763</v>
      </c>
      <c r="W50" s="24">
        <v>4340263</v>
      </c>
      <c r="X50" s="24">
        <v>4334263</v>
      </c>
      <c r="Y50" s="24">
        <v>4334263</v>
      </c>
      <c r="Z50" s="24">
        <v>3548872</v>
      </c>
      <c r="AA50" s="24">
        <v>3348872</v>
      </c>
      <c r="AB50" s="50"/>
      <c r="AC50" s="48">
        <v>18005015</v>
      </c>
      <c r="AD50" s="48">
        <f>+I50+J50+K50+L50</f>
        <v>57013093</v>
      </c>
      <c r="AE50" s="48">
        <v>12453765</v>
      </c>
      <c r="AF50" s="48">
        <v>8835037</v>
      </c>
      <c r="AG50" s="25">
        <v>5778823</v>
      </c>
      <c r="AH50" s="25">
        <v>4334263</v>
      </c>
      <c r="AI50" s="25">
        <v>2625163</v>
      </c>
      <c r="AJ50" s="25">
        <v>1586552</v>
      </c>
      <c r="AK50" s="25">
        <v>562775</v>
      </c>
      <c r="AL50" s="73"/>
      <c r="AM50" s="7"/>
    </row>
    <row r="51" spans="2:39" ht="12" customHeight="1" x14ac:dyDescent="0.2">
      <c r="B51" s="74" t="s">
        <v>77</v>
      </c>
      <c r="C51" s="39"/>
      <c r="E51" s="22"/>
      <c r="F51" s="22"/>
      <c r="G51" s="22"/>
      <c r="H51" s="22"/>
      <c r="I51" s="22"/>
      <c r="J51" s="22"/>
      <c r="K51" s="22"/>
      <c r="L51" s="22"/>
      <c r="M51" s="22"/>
      <c r="N51" s="22"/>
      <c r="Q51" s="57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20"/>
      <c r="AC51" s="22"/>
      <c r="AD51" s="22"/>
      <c r="AE51" s="22"/>
      <c r="AF51" s="22"/>
      <c r="AG51" s="25"/>
      <c r="AH51" s="25"/>
      <c r="AI51" s="25"/>
      <c r="AJ51" s="25"/>
      <c r="AK51" s="25"/>
    </row>
    <row r="52" spans="2:39" ht="12" customHeight="1" x14ac:dyDescent="0.2">
      <c r="B52" s="38" t="s">
        <v>78</v>
      </c>
      <c r="C52" s="39" t="s">
        <v>79</v>
      </c>
      <c r="E52" s="57" t="s">
        <v>47</v>
      </c>
      <c r="F52" s="57" t="s">
        <v>47</v>
      </c>
      <c r="G52" s="57" t="s">
        <v>47</v>
      </c>
      <c r="H52" s="57" t="s">
        <v>48</v>
      </c>
      <c r="I52" s="57" t="s">
        <v>48</v>
      </c>
      <c r="J52" s="57" t="s">
        <v>48</v>
      </c>
      <c r="K52" s="57" t="s">
        <v>48</v>
      </c>
      <c r="L52" s="57" t="s">
        <v>48</v>
      </c>
      <c r="M52" s="57" t="s">
        <v>48</v>
      </c>
      <c r="N52" s="57" t="s">
        <v>48</v>
      </c>
      <c r="O52" s="57" t="s">
        <v>48</v>
      </c>
      <c r="P52" s="57" t="s">
        <v>48</v>
      </c>
      <c r="Q52" s="57" t="s">
        <v>48</v>
      </c>
      <c r="R52" s="58" t="s">
        <v>48</v>
      </c>
      <c r="S52" s="58" t="s">
        <v>48</v>
      </c>
      <c r="T52" s="58" t="s">
        <v>48</v>
      </c>
      <c r="U52" s="58" t="s">
        <v>48</v>
      </c>
      <c r="V52" s="58" t="s">
        <v>48</v>
      </c>
      <c r="W52" s="58" t="s">
        <v>48</v>
      </c>
      <c r="X52" s="58" t="s">
        <v>48</v>
      </c>
      <c r="Y52" s="58" t="s">
        <v>48</v>
      </c>
      <c r="Z52" s="58" t="s">
        <v>48</v>
      </c>
      <c r="AA52" s="58" t="s">
        <v>48</v>
      </c>
      <c r="AB52" s="20"/>
      <c r="AC52" s="57">
        <v>0</v>
      </c>
      <c r="AD52" s="57">
        <v>0</v>
      </c>
      <c r="AE52" s="57">
        <v>0</v>
      </c>
      <c r="AF52" s="57">
        <v>0</v>
      </c>
      <c r="AG52" s="25">
        <v>96.632999999999996</v>
      </c>
      <c r="AH52" s="25">
        <v>248216.4</v>
      </c>
      <c r="AI52" s="25">
        <v>179974</v>
      </c>
      <c r="AJ52" s="25">
        <v>91585.48</v>
      </c>
      <c r="AK52" s="25">
        <v>344364</v>
      </c>
    </row>
    <row r="53" spans="2:39" ht="12" customHeight="1" x14ac:dyDescent="0.2">
      <c r="B53" s="38" t="s">
        <v>80</v>
      </c>
      <c r="C53" s="39" t="s">
        <v>81</v>
      </c>
      <c r="E53" s="57" t="s">
        <v>47</v>
      </c>
      <c r="F53" s="57" t="s">
        <v>47</v>
      </c>
      <c r="G53" s="57" t="s">
        <v>47</v>
      </c>
      <c r="H53" s="57" t="s">
        <v>48</v>
      </c>
      <c r="I53" s="57" t="s">
        <v>48</v>
      </c>
      <c r="J53" s="57" t="s">
        <v>48</v>
      </c>
      <c r="K53" s="57" t="s">
        <v>48</v>
      </c>
      <c r="L53" s="57" t="s">
        <v>48</v>
      </c>
      <c r="M53" s="57" t="s">
        <v>48</v>
      </c>
      <c r="N53" s="57" t="s">
        <v>48</v>
      </c>
      <c r="O53" s="57" t="s">
        <v>48</v>
      </c>
      <c r="P53" s="57" t="s">
        <v>48</v>
      </c>
      <c r="Q53" s="57" t="s">
        <v>48</v>
      </c>
      <c r="R53" s="58" t="s">
        <v>48</v>
      </c>
      <c r="S53" s="58" t="s">
        <v>48</v>
      </c>
      <c r="T53" s="58" t="s">
        <v>48</v>
      </c>
      <c r="U53" s="58" t="s">
        <v>48</v>
      </c>
      <c r="V53" s="58" t="s">
        <v>48</v>
      </c>
      <c r="W53" s="58" t="s">
        <v>48</v>
      </c>
      <c r="X53" s="58" t="s">
        <v>48</v>
      </c>
      <c r="Y53" s="58" t="s">
        <v>48</v>
      </c>
      <c r="Z53" s="58" t="s">
        <v>48</v>
      </c>
      <c r="AA53" s="58" t="s">
        <v>48</v>
      </c>
      <c r="AB53" s="20"/>
      <c r="AC53" s="57">
        <v>76654.28</v>
      </c>
      <c r="AD53" s="57">
        <v>268910821.24000001</v>
      </c>
      <c r="AE53" s="57">
        <v>44076148.530000001</v>
      </c>
      <c r="AF53" s="57">
        <v>11402428.720000001</v>
      </c>
      <c r="AG53" s="64">
        <v>17769106.920000002</v>
      </c>
      <c r="AH53" s="25">
        <v>98336287.299999997</v>
      </c>
      <c r="AI53" s="25">
        <v>237400397</v>
      </c>
      <c r="AJ53" s="25">
        <v>255581088.83000001</v>
      </c>
      <c r="AK53" s="25">
        <v>449551738.13999999</v>
      </c>
    </row>
    <row r="54" spans="2:39" ht="12" customHeight="1" x14ac:dyDescent="0.2">
      <c r="B54" s="38" t="s">
        <v>82</v>
      </c>
      <c r="C54" s="39" t="s">
        <v>81</v>
      </c>
      <c r="E54" s="57" t="s">
        <v>47</v>
      </c>
      <c r="F54" s="57" t="s">
        <v>47</v>
      </c>
      <c r="G54" s="57" t="s">
        <v>47</v>
      </c>
      <c r="H54" s="57" t="s">
        <v>48</v>
      </c>
      <c r="I54" s="57" t="s">
        <v>48</v>
      </c>
      <c r="J54" s="57" t="s">
        <v>48</v>
      </c>
      <c r="K54" s="57" t="s">
        <v>48</v>
      </c>
      <c r="L54" s="57" t="s">
        <v>48</v>
      </c>
      <c r="M54" s="57" t="s">
        <v>48</v>
      </c>
      <c r="N54" s="57" t="s">
        <v>48</v>
      </c>
      <c r="O54" s="57" t="s">
        <v>48</v>
      </c>
      <c r="P54" s="57" t="s">
        <v>48</v>
      </c>
      <c r="Q54" s="57" t="s">
        <v>48</v>
      </c>
      <c r="R54" s="58" t="s">
        <v>48</v>
      </c>
      <c r="S54" s="58" t="s">
        <v>48</v>
      </c>
      <c r="T54" s="58" t="s">
        <v>48</v>
      </c>
      <c r="U54" s="58" t="s">
        <v>48</v>
      </c>
      <c r="V54" s="58" t="s">
        <v>48</v>
      </c>
      <c r="W54" s="58" t="s">
        <v>48</v>
      </c>
      <c r="X54" s="58" t="s">
        <v>48</v>
      </c>
      <c r="Y54" s="58" t="s">
        <v>48</v>
      </c>
      <c r="Z54" s="58" t="s">
        <v>48</v>
      </c>
      <c r="AA54" s="58" t="s">
        <v>48</v>
      </c>
      <c r="AB54" s="20"/>
      <c r="AC54" s="57">
        <v>0</v>
      </c>
      <c r="AD54" s="57">
        <v>0</v>
      </c>
      <c r="AE54" s="57">
        <v>0</v>
      </c>
      <c r="AF54" s="57">
        <v>0</v>
      </c>
      <c r="AG54" s="25">
        <v>0</v>
      </c>
      <c r="AH54" s="25">
        <v>71352483</v>
      </c>
      <c r="AI54" s="25">
        <v>102213921</v>
      </c>
      <c r="AJ54" s="25">
        <v>5646664</v>
      </c>
      <c r="AK54" s="25" t="s">
        <v>83</v>
      </c>
    </row>
    <row r="55" spans="2:39" ht="12" customHeight="1" x14ac:dyDescent="0.2">
      <c r="B55" s="38" t="s">
        <v>84</v>
      </c>
      <c r="C55" s="39" t="s">
        <v>85</v>
      </c>
      <c r="E55" s="57" t="s">
        <v>47</v>
      </c>
      <c r="F55" s="57" t="s">
        <v>47</v>
      </c>
      <c r="G55" s="57" t="s">
        <v>47</v>
      </c>
      <c r="H55" s="57" t="s">
        <v>48</v>
      </c>
      <c r="I55" s="57" t="s">
        <v>48</v>
      </c>
      <c r="J55" s="57" t="s">
        <v>48</v>
      </c>
      <c r="K55" s="57" t="s">
        <v>48</v>
      </c>
      <c r="L55" s="57" t="s">
        <v>48</v>
      </c>
      <c r="M55" s="57" t="s">
        <v>48</v>
      </c>
      <c r="N55" s="57" t="s">
        <v>48</v>
      </c>
      <c r="O55" s="57" t="s">
        <v>48</v>
      </c>
      <c r="P55" s="57" t="s">
        <v>48</v>
      </c>
      <c r="Q55" s="57" t="s">
        <v>48</v>
      </c>
      <c r="R55" s="58">
        <v>699693.53999999992</v>
      </c>
      <c r="S55" s="58" t="s">
        <v>48</v>
      </c>
      <c r="T55" s="58" t="s">
        <v>48</v>
      </c>
      <c r="U55" s="58" t="s">
        <v>48</v>
      </c>
      <c r="V55" s="58" t="s">
        <v>48</v>
      </c>
      <c r="W55" s="58" t="s">
        <v>48</v>
      </c>
      <c r="X55" s="58" t="s">
        <v>48</v>
      </c>
      <c r="Y55" s="58" t="s">
        <v>48</v>
      </c>
      <c r="Z55" s="58" t="s">
        <v>48</v>
      </c>
      <c r="AA55" s="58" t="s">
        <v>48</v>
      </c>
      <c r="AB55" s="20"/>
      <c r="AC55" s="57">
        <v>8237040</v>
      </c>
      <c r="AD55" s="57">
        <v>14911583.82</v>
      </c>
      <c r="AE55" s="57">
        <v>6177111.3600000003</v>
      </c>
      <c r="AF55" s="57">
        <v>3916004.82</v>
      </c>
      <c r="AG55" s="25">
        <v>1139.8499999999999</v>
      </c>
      <c r="AH55" s="25">
        <v>4595348.45</v>
      </c>
      <c r="AI55" s="25">
        <v>4427342.3600000003</v>
      </c>
      <c r="AJ55" s="25">
        <v>17281495.539999999</v>
      </c>
      <c r="AK55" s="25">
        <v>16487429.380000001</v>
      </c>
    </row>
    <row r="56" spans="2:39" ht="12" customHeight="1" x14ac:dyDescent="0.2">
      <c r="B56" s="38" t="s">
        <v>86</v>
      </c>
      <c r="C56" s="39" t="s">
        <v>85</v>
      </c>
      <c r="E56" s="57" t="s">
        <v>47</v>
      </c>
      <c r="F56" s="57" t="s">
        <v>47</v>
      </c>
      <c r="G56" s="57" t="s">
        <v>47</v>
      </c>
      <c r="H56" s="57" t="s">
        <v>48</v>
      </c>
      <c r="I56" s="57" t="s">
        <v>48</v>
      </c>
      <c r="J56" s="57" t="s">
        <v>48</v>
      </c>
      <c r="K56" s="57" t="s">
        <v>48</v>
      </c>
      <c r="L56" s="57" t="s">
        <v>48</v>
      </c>
      <c r="M56" s="57" t="s">
        <v>48</v>
      </c>
      <c r="N56" s="57" t="s">
        <v>48</v>
      </c>
      <c r="O56" s="57" t="s">
        <v>48</v>
      </c>
      <c r="P56" s="57" t="s">
        <v>48</v>
      </c>
      <c r="Q56" s="57" t="s">
        <v>48</v>
      </c>
      <c r="R56" s="58">
        <v>232399.44</v>
      </c>
      <c r="S56" s="58" t="s">
        <v>48</v>
      </c>
      <c r="T56" s="58" t="s">
        <v>48</v>
      </c>
      <c r="U56" s="58" t="s">
        <v>48</v>
      </c>
      <c r="V56" s="58" t="s">
        <v>48</v>
      </c>
      <c r="W56" s="58" t="s">
        <v>48</v>
      </c>
      <c r="X56" s="58" t="s">
        <v>48</v>
      </c>
      <c r="Y56" s="58" t="s">
        <v>48</v>
      </c>
      <c r="Z56" s="58" t="s">
        <v>48</v>
      </c>
      <c r="AA56" s="58" t="s">
        <v>48</v>
      </c>
      <c r="AB56" s="20"/>
      <c r="AC56" s="57">
        <v>1144262.79</v>
      </c>
      <c r="AD56" s="57">
        <v>311421.62</v>
      </c>
      <c r="AE56" s="57">
        <v>321840.82</v>
      </c>
      <c r="AF56" s="57">
        <v>1138890.8500000001</v>
      </c>
      <c r="AG56" s="25">
        <v>323962.18</v>
      </c>
      <c r="AH56" s="25">
        <v>1318047.83</v>
      </c>
      <c r="AI56" s="25">
        <v>1095675.8700000001</v>
      </c>
      <c r="AJ56" s="25">
        <v>2719532.3</v>
      </c>
      <c r="AK56" s="25">
        <v>51441663.780000001</v>
      </c>
    </row>
    <row r="57" spans="2:39" ht="12" hidden="1" customHeight="1" x14ac:dyDescent="0.2">
      <c r="B57" s="20" t="s">
        <v>87</v>
      </c>
      <c r="C57" s="39" t="s">
        <v>88</v>
      </c>
      <c r="E57" s="57" t="s">
        <v>47</v>
      </c>
      <c r="F57" s="57"/>
      <c r="G57" s="57" t="s">
        <v>47</v>
      </c>
      <c r="H57" s="57" t="s">
        <v>48</v>
      </c>
      <c r="I57" s="57" t="s">
        <v>48</v>
      </c>
      <c r="J57" s="57" t="s">
        <v>48</v>
      </c>
      <c r="K57" s="57" t="s">
        <v>48</v>
      </c>
      <c r="L57" s="57" t="s">
        <v>48</v>
      </c>
      <c r="M57" s="57" t="s">
        <v>48</v>
      </c>
      <c r="N57" s="57" t="s">
        <v>48</v>
      </c>
      <c r="O57" s="57" t="s">
        <v>48</v>
      </c>
      <c r="P57" s="57" t="s">
        <v>48</v>
      </c>
      <c r="Q57" s="57" t="s">
        <v>48</v>
      </c>
      <c r="R57" s="58" t="s">
        <v>48</v>
      </c>
      <c r="S57" s="58" t="s">
        <v>48</v>
      </c>
      <c r="T57" s="58" t="s">
        <v>48</v>
      </c>
      <c r="U57" s="58" t="s">
        <v>48</v>
      </c>
      <c r="V57" s="58" t="s">
        <v>48</v>
      </c>
      <c r="W57" s="58" t="s">
        <v>48</v>
      </c>
      <c r="X57" s="58" t="s">
        <v>48</v>
      </c>
      <c r="Y57" s="58" t="s">
        <v>48</v>
      </c>
      <c r="Z57" s="58" t="s">
        <v>48</v>
      </c>
      <c r="AA57" s="58" t="s">
        <v>48</v>
      </c>
      <c r="AB57" s="20"/>
      <c r="AC57" s="57"/>
      <c r="AD57" s="57">
        <v>0</v>
      </c>
      <c r="AE57" s="57">
        <v>56.305</v>
      </c>
      <c r="AF57" s="57">
        <v>212</v>
      </c>
      <c r="AG57" s="25">
        <v>0</v>
      </c>
      <c r="AH57" s="25">
        <v>620982</v>
      </c>
      <c r="AI57" s="25" t="s">
        <v>49</v>
      </c>
      <c r="AJ57" s="25" t="s">
        <v>49</v>
      </c>
      <c r="AK57" s="25" t="s">
        <v>49</v>
      </c>
    </row>
    <row r="58" spans="2:39" ht="12" hidden="1" customHeight="1" x14ac:dyDescent="0.2">
      <c r="B58" s="20" t="s">
        <v>87</v>
      </c>
      <c r="C58" s="39" t="s">
        <v>41</v>
      </c>
      <c r="E58" s="57" t="s">
        <v>47</v>
      </c>
      <c r="F58" s="57"/>
      <c r="G58" s="57" t="s">
        <v>47</v>
      </c>
      <c r="H58" s="57" t="s">
        <v>48</v>
      </c>
      <c r="I58" s="57" t="s">
        <v>48</v>
      </c>
      <c r="J58" s="57" t="s">
        <v>48</v>
      </c>
      <c r="K58" s="57" t="s">
        <v>48</v>
      </c>
      <c r="L58" s="57" t="s">
        <v>48</v>
      </c>
      <c r="M58" s="57" t="s">
        <v>48</v>
      </c>
      <c r="N58" s="57" t="s">
        <v>48</v>
      </c>
      <c r="O58" s="57" t="s">
        <v>48</v>
      </c>
      <c r="P58" s="57" t="s">
        <v>48</v>
      </c>
      <c r="Q58" s="57" t="s">
        <v>48</v>
      </c>
      <c r="R58" s="58" t="s">
        <v>48</v>
      </c>
      <c r="S58" s="58" t="s">
        <v>48</v>
      </c>
      <c r="T58" s="58" t="s">
        <v>48</v>
      </c>
      <c r="U58" s="58" t="s">
        <v>48</v>
      </c>
      <c r="V58" s="58" t="s">
        <v>48</v>
      </c>
      <c r="W58" s="58" t="s">
        <v>48</v>
      </c>
      <c r="X58" s="58" t="s">
        <v>48</v>
      </c>
      <c r="Y58" s="58" t="s">
        <v>48</v>
      </c>
      <c r="Z58" s="58" t="s">
        <v>48</v>
      </c>
      <c r="AA58" s="58" t="s">
        <v>48</v>
      </c>
      <c r="AB58" s="20"/>
      <c r="AC58" s="57"/>
      <c r="AD58" s="57">
        <v>0</v>
      </c>
      <c r="AE58" s="57">
        <v>909.32</v>
      </c>
      <c r="AF58" s="57">
        <v>3.5</v>
      </c>
      <c r="AG58" s="25">
        <v>0</v>
      </c>
      <c r="AH58" s="25">
        <v>7954</v>
      </c>
      <c r="AI58" s="25" t="s">
        <v>49</v>
      </c>
      <c r="AJ58" s="25" t="s">
        <v>49</v>
      </c>
      <c r="AK58" s="25" t="s">
        <v>49</v>
      </c>
    </row>
    <row r="60" spans="2:39" ht="12" customHeight="1" x14ac:dyDescent="0.35">
      <c r="B60" s="75" t="s">
        <v>89</v>
      </c>
      <c r="C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8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80"/>
      <c r="AC60" s="77"/>
      <c r="AD60" s="77"/>
      <c r="AE60" s="77"/>
      <c r="AF60" s="77"/>
      <c r="AG60" s="81"/>
      <c r="AH60" s="81"/>
      <c r="AI60" s="81"/>
      <c r="AJ60" s="81"/>
      <c r="AK60" s="81"/>
    </row>
    <row r="61" spans="2:39" ht="12" customHeight="1" x14ac:dyDescent="0.35">
      <c r="B61" s="82" t="s">
        <v>90</v>
      </c>
    </row>
    <row r="62" spans="2:39" ht="12" customHeight="1" x14ac:dyDescent="0.35">
      <c r="B62" s="3" t="s">
        <v>91</v>
      </c>
      <c r="C62" s="83" t="s">
        <v>92</v>
      </c>
    </row>
    <row r="63" spans="2:39" ht="12" customHeight="1" x14ac:dyDescent="0.35">
      <c r="B63" s="3" t="s">
        <v>93</v>
      </c>
      <c r="C63" s="83" t="s">
        <v>94</v>
      </c>
    </row>
    <row r="64" spans="2:39" ht="12" customHeight="1" x14ac:dyDescent="0.35">
      <c r="B64" s="3" t="s">
        <v>95</v>
      </c>
      <c r="C64" s="83" t="s">
        <v>96</v>
      </c>
    </row>
    <row r="65" spans="2:3" ht="12" customHeight="1" x14ac:dyDescent="0.35">
      <c r="B65" s="3" t="s">
        <v>97</v>
      </c>
      <c r="C65" s="83" t="s">
        <v>98</v>
      </c>
    </row>
    <row r="66" spans="2:3" ht="12" customHeight="1" x14ac:dyDescent="0.35">
      <c r="B66" s="3" t="s">
        <v>99</v>
      </c>
      <c r="C66" s="83" t="s">
        <v>100</v>
      </c>
    </row>
    <row r="67" spans="2:3" ht="12" customHeight="1" x14ac:dyDescent="0.25">
      <c r="C67" s="84"/>
    </row>
    <row r="68" spans="2:3" ht="12" customHeight="1" x14ac:dyDescent="0.25">
      <c r="C68" s="84"/>
    </row>
  </sheetData>
  <mergeCells count="5">
    <mergeCell ref="G7:G8"/>
    <mergeCell ref="H7:H8"/>
    <mergeCell ref="I7:I8"/>
    <mergeCell ref="J7:J8"/>
    <mergeCell ref="K7:K8"/>
  </mergeCells>
  <hyperlinks>
    <hyperlink ref="C64" r:id="rId1" xr:uid="{8AF5F3C2-ED1E-49C4-9717-F7B6C1B3B014}"/>
    <hyperlink ref="C65" r:id="rId2" xr:uid="{AA4B775C-DD84-4691-87D2-CC1442B4B97A}"/>
    <hyperlink ref="C66" r:id="rId3" xr:uid="{B3CB6414-677C-4701-9D4F-330FB82329DF}"/>
    <hyperlink ref="C63" r:id="rId4" xr:uid="{B2D57CB4-E1BF-44B2-A8F0-56D22E44C056}"/>
    <hyperlink ref="C62" r:id="rId5" xr:uid="{B767BD87-5984-4E60-AEBF-339F4180BC55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2025-02-25T00:22:31Z</dcterms:created>
  <dcterms:modified xsi:type="dcterms:W3CDTF">2025-02-25T15:42:54Z</dcterms:modified>
</cp:coreProperties>
</file>